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СОЗЫВ V\РЕШЕНИЯ ДУМЫ\579-корректировка\"/>
    </mc:Choice>
  </mc:AlternateContent>
  <xr:revisionPtr revIDLastSave="0" documentId="13_ncr:1_{54C8A956-D5EA-4844-AFA0-815F00503B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АИП 2023-2024" sheetId="1" r:id="rId1"/>
  </sheets>
  <definedNames>
    <definedName name="_xlnm.Print_Titles" localSheetId="0">'ГАИП 2023-2024'!$14:$15</definedName>
    <definedName name="_xlnm.Print_Area" localSheetId="0">'ГАИП 2023-2024'!$A$2:$L$362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7" i="1" l="1"/>
  <c r="G346" i="1"/>
  <c r="G345" i="1"/>
  <c r="G344" i="1"/>
  <c r="G343" i="1"/>
  <c r="L342" i="1"/>
  <c r="G342" i="1"/>
  <c r="G341" i="1"/>
  <c r="G340" i="1"/>
  <c r="G339" i="1"/>
  <c r="L338" i="1"/>
  <c r="L333" i="1" s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L323" i="1"/>
  <c r="G323" i="1"/>
  <c r="G322" i="1"/>
  <c r="G321" i="1"/>
  <c r="G320" i="1"/>
  <c r="G319" i="1"/>
  <c r="G318" i="1"/>
  <c r="G317" i="1"/>
  <c r="K316" i="1"/>
  <c r="G316" i="1"/>
  <c r="J315" i="1"/>
  <c r="I315" i="1"/>
  <c r="I313" i="1" s="1"/>
  <c r="F315" i="1"/>
  <c r="G315" i="1" s="1"/>
  <c r="K314" i="1"/>
  <c r="G314" i="1"/>
  <c r="H313" i="1"/>
  <c r="K312" i="1"/>
  <c r="G312" i="1"/>
  <c r="K311" i="1"/>
  <c r="G311" i="1"/>
  <c r="J310" i="1"/>
  <c r="J308" i="1" s="1"/>
  <c r="I310" i="1"/>
  <c r="G310" i="1"/>
  <c r="K309" i="1"/>
  <c r="G309" i="1"/>
  <c r="I308" i="1"/>
  <c r="H308" i="1"/>
  <c r="H307" i="1" s="1"/>
  <c r="H306" i="1" s="1"/>
  <c r="H305" i="1" s="1"/>
  <c r="G308" i="1"/>
  <c r="K304" i="1"/>
  <c r="G304" i="1"/>
  <c r="J303" i="1"/>
  <c r="K303" i="1" s="1"/>
  <c r="I303" i="1"/>
  <c r="H303" i="1"/>
  <c r="H300" i="1" s="1"/>
  <c r="F303" i="1"/>
  <c r="G303" i="1" s="1"/>
  <c r="I302" i="1"/>
  <c r="H302" i="1"/>
  <c r="K301" i="1"/>
  <c r="G301" i="1"/>
  <c r="K299" i="1"/>
  <c r="G299" i="1"/>
  <c r="K298" i="1"/>
  <c r="G298" i="1"/>
  <c r="K297" i="1"/>
  <c r="G297" i="1"/>
  <c r="K296" i="1"/>
  <c r="G296" i="1"/>
  <c r="J295" i="1"/>
  <c r="I295" i="1"/>
  <c r="I294" i="1" s="1"/>
  <c r="I293" i="1" s="1"/>
  <c r="H295" i="1"/>
  <c r="H294" i="1" s="1"/>
  <c r="H293" i="1" s="1"/>
  <c r="F295" i="1"/>
  <c r="G295" i="1" s="1"/>
  <c r="E295" i="1"/>
  <c r="D295" i="1"/>
  <c r="E294" i="1"/>
  <c r="E293" i="1" s="1"/>
  <c r="D294" i="1"/>
  <c r="D293" i="1" s="1"/>
  <c r="L292" i="1"/>
  <c r="J292" i="1"/>
  <c r="I292" i="1"/>
  <c r="H292" i="1"/>
  <c r="F292" i="1"/>
  <c r="E292" i="1"/>
  <c r="D292" i="1"/>
  <c r="L291" i="1"/>
  <c r="L288" i="1" s="1"/>
  <c r="J291" i="1"/>
  <c r="I291" i="1"/>
  <c r="H291" i="1"/>
  <c r="F291" i="1"/>
  <c r="E291" i="1"/>
  <c r="D291" i="1"/>
  <c r="D21" i="1" s="1"/>
  <c r="L290" i="1"/>
  <c r="J290" i="1"/>
  <c r="I290" i="1"/>
  <c r="H290" i="1"/>
  <c r="F290" i="1"/>
  <c r="E290" i="1"/>
  <c r="G290" i="1" s="1"/>
  <c r="D290" i="1"/>
  <c r="K289" i="1"/>
  <c r="G289" i="1"/>
  <c r="F288" i="1"/>
  <c r="K287" i="1"/>
  <c r="G287" i="1"/>
  <c r="K286" i="1"/>
  <c r="G286" i="1"/>
  <c r="K285" i="1"/>
  <c r="G285" i="1"/>
  <c r="J284" i="1"/>
  <c r="K284" i="1" s="1"/>
  <c r="I284" i="1"/>
  <c r="H284" i="1"/>
  <c r="F284" i="1"/>
  <c r="E284" i="1"/>
  <c r="D284" i="1"/>
  <c r="K283" i="1"/>
  <c r="J283" i="1"/>
  <c r="I283" i="1"/>
  <c r="H283" i="1"/>
  <c r="F283" i="1"/>
  <c r="G283" i="1" s="1"/>
  <c r="E283" i="1"/>
  <c r="D283" i="1"/>
  <c r="J282" i="1"/>
  <c r="I282" i="1"/>
  <c r="H282" i="1"/>
  <c r="F282" i="1"/>
  <c r="E282" i="1"/>
  <c r="E280" i="1" s="1"/>
  <c r="E279" i="1" s="1"/>
  <c r="D282" i="1"/>
  <c r="D280" i="1" s="1"/>
  <c r="D279" i="1" s="1"/>
  <c r="K281" i="1"/>
  <c r="G281" i="1"/>
  <c r="J280" i="1"/>
  <c r="I280" i="1"/>
  <c r="I279" i="1" s="1"/>
  <c r="H280" i="1"/>
  <c r="H279" i="1" s="1"/>
  <c r="K276" i="1"/>
  <c r="G276" i="1"/>
  <c r="K275" i="1"/>
  <c r="G275" i="1"/>
  <c r="K274" i="1"/>
  <c r="G274" i="1"/>
  <c r="K273" i="1"/>
  <c r="G273" i="1"/>
  <c r="J272" i="1"/>
  <c r="I272" i="1"/>
  <c r="H272" i="1"/>
  <c r="F272" i="1"/>
  <c r="G272" i="1" s="1"/>
  <c r="E272" i="1"/>
  <c r="D272" i="1"/>
  <c r="K271" i="1"/>
  <c r="G271" i="1"/>
  <c r="K270" i="1"/>
  <c r="G270" i="1"/>
  <c r="K269" i="1"/>
  <c r="G269" i="1"/>
  <c r="J268" i="1"/>
  <c r="I268" i="1"/>
  <c r="I267" i="1" s="1"/>
  <c r="H268" i="1"/>
  <c r="F268" i="1"/>
  <c r="G268" i="1" s="1"/>
  <c r="E268" i="1"/>
  <c r="E267" i="1" s="1"/>
  <c r="D268" i="1"/>
  <c r="D267" i="1" s="1"/>
  <c r="H267" i="1"/>
  <c r="K266" i="1"/>
  <c r="G266" i="1"/>
  <c r="K265" i="1"/>
  <c r="G265" i="1"/>
  <c r="K264" i="1"/>
  <c r="G264" i="1"/>
  <c r="K263" i="1"/>
  <c r="G263" i="1"/>
  <c r="J262" i="1"/>
  <c r="I262" i="1"/>
  <c r="H262" i="1"/>
  <c r="F262" i="1"/>
  <c r="E262" i="1"/>
  <c r="D262" i="1"/>
  <c r="K261" i="1"/>
  <c r="G261" i="1"/>
  <c r="K260" i="1"/>
  <c r="E260" i="1"/>
  <c r="E257" i="1" s="1"/>
  <c r="K259" i="1"/>
  <c r="G259" i="1"/>
  <c r="K258" i="1"/>
  <c r="G258" i="1"/>
  <c r="J257" i="1"/>
  <c r="I257" i="1"/>
  <c r="H257" i="1"/>
  <c r="F257" i="1"/>
  <c r="D257" i="1"/>
  <c r="K256" i="1"/>
  <c r="G256" i="1"/>
  <c r="K255" i="1"/>
  <c r="G255" i="1"/>
  <c r="K254" i="1"/>
  <c r="G254" i="1"/>
  <c r="K253" i="1"/>
  <c r="G253" i="1"/>
  <c r="J252" i="1"/>
  <c r="K252" i="1" s="1"/>
  <c r="I252" i="1"/>
  <c r="H252" i="1"/>
  <c r="F252" i="1"/>
  <c r="E252" i="1"/>
  <c r="D252" i="1"/>
  <c r="K251" i="1"/>
  <c r="G251" i="1"/>
  <c r="K250" i="1"/>
  <c r="E250" i="1"/>
  <c r="G250" i="1" s="1"/>
  <c r="K249" i="1"/>
  <c r="G249" i="1"/>
  <c r="K248" i="1"/>
  <c r="G248" i="1"/>
  <c r="J247" i="1"/>
  <c r="K247" i="1" s="1"/>
  <c r="I247" i="1"/>
  <c r="H247" i="1"/>
  <c r="F247" i="1"/>
  <c r="D247" i="1"/>
  <c r="K246" i="1"/>
  <c r="G246" i="1"/>
  <c r="K245" i="1"/>
  <c r="G245" i="1"/>
  <c r="K244" i="1"/>
  <c r="G244" i="1"/>
  <c r="K243" i="1"/>
  <c r="G243" i="1"/>
  <c r="J242" i="1"/>
  <c r="I242" i="1"/>
  <c r="H242" i="1"/>
  <c r="F242" i="1"/>
  <c r="E242" i="1"/>
  <c r="D242" i="1"/>
  <c r="K241" i="1"/>
  <c r="G241" i="1"/>
  <c r="K240" i="1"/>
  <c r="G240" i="1"/>
  <c r="K239" i="1"/>
  <c r="G239" i="1"/>
  <c r="K238" i="1"/>
  <c r="G238" i="1"/>
  <c r="J237" i="1"/>
  <c r="I237" i="1"/>
  <c r="H237" i="1"/>
  <c r="H236" i="1" s="1"/>
  <c r="H235" i="1" s="1"/>
  <c r="F237" i="1"/>
  <c r="G237" i="1" s="1"/>
  <c r="E237" i="1"/>
  <c r="D237" i="1"/>
  <c r="K234" i="1"/>
  <c r="G234" i="1"/>
  <c r="K233" i="1"/>
  <c r="G233" i="1"/>
  <c r="K232" i="1"/>
  <c r="G232" i="1"/>
  <c r="K231" i="1"/>
  <c r="G231" i="1"/>
  <c r="J230" i="1"/>
  <c r="K230" i="1" s="1"/>
  <c r="I230" i="1"/>
  <c r="H230" i="1"/>
  <c r="F230" i="1"/>
  <c r="E230" i="1"/>
  <c r="D230" i="1"/>
  <c r="K229" i="1"/>
  <c r="G229" i="1"/>
  <c r="K228" i="1"/>
  <c r="G228" i="1"/>
  <c r="K227" i="1"/>
  <c r="G227" i="1"/>
  <c r="K226" i="1"/>
  <c r="G226" i="1"/>
  <c r="J225" i="1"/>
  <c r="I225" i="1"/>
  <c r="H225" i="1"/>
  <c r="F225" i="1"/>
  <c r="E225" i="1"/>
  <c r="D225" i="1"/>
  <c r="K224" i="1"/>
  <c r="G224" i="1"/>
  <c r="K223" i="1"/>
  <c r="G223" i="1"/>
  <c r="K222" i="1"/>
  <c r="G222" i="1"/>
  <c r="K221" i="1"/>
  <c r="G221" i="1"/>
  <c r="J220" i="1"/>
  <c r="K220" i="1" s="1"/>
  <c r="I220" i="1"/>
  <c r="H220" i="1"/>
  <c r="F220" i="1"/>
  <c r="E220" i="1"/>
  <c r="D220" i="1"/>
  <c r="K219" i="1"/>
  <c r="G219" i="1"/>
  <c r="K218" i="1"/>
  <c r="G218" i="1"/>
  <c r="K217" i="1"/>
  <c r="G217" i="1"/>
  <c r="K216" i="1"/>
  <c r="G216" i="1"/>
  <c r="J215" i="1"/>
  <c r="I215" i="1"/>
  <c r="H215" i="1"/>
  <c r="F215" i="1"/>
  <c r="G215" i="1" s="1"/>
  <c r="E215" i="1"/>
  <c r="D215" i="1"/>
  <c r="K214" i="1"/>
  <c r="G214" i="1"/>
  <c r="K213" i="1"/>
  <c r="G213" i="1"/>
  <c r="K212" i="1"/>
  <c r="G212" i="1"/>
  <c r="K211" i="1"/>
  <c r="G211" i="1"/>
  <c r="J210" i="1"/>
  <c r="K210" i="1" s="1"/>
  <c r="I210" i="1"/>
  <c r="H210" i="1"/>
  <c r="F210" i="1"/>
  <c r="E210" i="1"/>
  <c r="D210" i="1"/>
  <c r="K209" i="1"/>
  <c r="G209" i="1"/>
  <c r="K208" i="1"/>
  <c r="G208" i="1"/>
  <c r="K207" i="1"/>
  <c r="G207" i="1"/>
  <c r="K206" i="1"/>
  <c r="G206" i="1"/>
  <c r="J205" i="1"/>
  <c r="I205" i="1"/>
  <c r="H205" i="1"/>
  <c r="F205" i="1"/>
  <c r="E205" i="1"/>
  <c r="D205" i="1"/>
  <c r="K204" i="1"/>
  <c r="G204" i="1"/>
  <c r="K203" i="1"/>
  <c r="G203" i="1"/>
  <c r="K202" i="1"/>
  <c r="G202" i="1"/>
  <c r="K201" i="1"/>
  <c r="G201" i="1"/>
  <c r="J200" i="1"/>
  <c r="K200" i="1" s="1"/>
  <c r="I200" i="1"/>
  <c r="H200" i="1"/>
  <c r="F200" i="1"/>
  <c r="E200" i="1"/>
  <c r="D200" i="1"/>
  <c r="K199" i="1"/>
  <c r="G199" i="1"/>
  <c r="K198" i="1"/>
  <c r="G198" i="1"/>
  <c r="K197" i="1"/>
  <c r="G197" i="1"/>
  <c r="K196" i="1"/>
  <c r="G196" i="1"/>
  <c r="K195" i="1"/>
  <c r="G195" i="1"/>
  <c r="J194" i="1"/>
  <c r="K194" i="1" s="1"/>
  <c r="I194" i="1"/>
  <c r="H194" i="1"/>
  <c r="F194" i="1"/>
  <c r="E194" i="1"/>
  <c r="D194" i="1"/>
  <c r="K193" i="1"/>
  <c r="G193" i="1"/>
  <c r="K192" i="1"/>
  <c r="G192" i="1"/>
  <c r="K191" i="1"/>
  <c r="G191" i="1"/>
  <c r="K190" i="1"/>
  <c r="G190" i="1"/>
  <c r="J189" i="1"/>
  <c r="I189" i="1"/>
  <c r="H189" i="1"/>
  <c r="H183" i="1" s="1"/>
  <c r="H182" i="1" s="1"/>
  <c r="F189" i="1"/>
  <c r="G189" i="1" s="1"/>
  <c r="E189" i="1"/>
  <c r="D189" i="1"/>
  <c r="K188" i="1"/>
  <c r="G188" i="1"/>
  <c r="K187" i="1"/>
  <c r="G187" i="1"/>
  <c r="K186" i="1"/>
  <c r="G186" i="1"/>
  <c r="K185" i="1"/>
  <c r="G185" i="1"/>
  <c r="J184" i="1"/>
  <c r="K184" i="1" s="1"/>
  <c r="I184" i="1"/>
  <c r="I183" i="1" s="1"/>
  <c r="I182" i="1" s="1"/>
  <c r="H184" i="1"/>
  <c r="F184" i="1"/>
  <c r="E184" i="1"/>
  <c r="E183" i="1" s="1"/>
  <c r="E182" i="1" s="1"/>
  <c r="D184" i="1"/>
  <c r="L183" i="1"/>
  <c r="L182" i="1" s="1"/>
  <c r="K181" i="1"/>
  <c r="G181" i="1"/>
  <c r="K180" i="1"/>
  <c r="G180" i="1"/>
  <c r="K179" i="1"/>
  <c r="K164" i="1" s="1"/>
  <c r="G179" i="1"/>
  <c r="K178" i="1"/>
  <c r="G178" i="1"/>
  <c r="J177" i="1"/>
  <c r="K177" i="1" s="1"/>
  <c r="I177" i="1"/>
  <c r="H177" i="1"/>
  <c r="H176" i="1" s="1"/>
  <c r="F177" i="1"/>
  <c r="G177" i="1" s="1"/>
  <c r="E177" i="1"/>
  <c r="E176" i="1" s="1"/>
  <c r="D177" i="1"/>
  <c r="D176" i="1" s="1"/>
  <c r="L176" i="1"/>
  <c r="I176" i="1"/>
  <c r="K175" i="1"/>
  <c r="G175" i="1"/>
  <c r="K174" i="1"/>
  <c r="G174" i="1"/>
  <c r="K173" i="1"/>
  <c r="G173" i="1"/>
  <c r="K172" i="1"/>
  <c r="G172" i="1"/>
  <c r="J171" i="1"/>
  <c r="I171" i="1"/>
  <c r="I170" i="1" s="1"/>
  <c r="H171" i="1"/>
  <c r="H170" i="1" s="1"/>
  <c r="F171" i="1"/>
  <c r="F170" i="1" s="1"/>
  <c r="E171" i="1"/>
  <c r="D171" i="1"/>
  <c r="D170" i="1" s="1"/>
  <c r="K166" i="1"/>
  <c r="J166" i="1"/>
  <c r="I166" i="1"/>
  <c r="H166" i="1"/>
  <c r="G166" i="1"/>
  <c r="F166" i="1"/>
  <c r="E166" i="1"/>
  <c r="D166" i="1"/>
  <c r="J165" i="1"/>
  <c r="M166" i="1" s="1"/>
  <c r="I165" i="1"/>
  <c r="H165" i="1"/>
  <c r="F165" i="1"/>
  <c r="E165" i="1"/>
  <c r="D165" i="1"/>
  <c r="J164" i="1"/>
  <c r="M164" i="1" s="1"/>
  <c r="I164" i="1"/>
  <c r="H164" i="1"/>
  <c r="F164" i="1"/>
  <c r="E164" i="1"/>
  <c r="D164" i="1"/>
  <c r="K163" i="1"/>
  <c r="G163" i="1"/>
  <c r="K161" i="1"/>
  <c r="G161" i="1"/>
  <c r="K160" i="1"/>
  <c r="G160" i="1"/>
  <c r="K159" i="1"/>
  <c r="G159" i="1"/>
  <c r="J158" i="1"/>
  <c r="K158" i="1" s="1"/>
  <c r="I158" i="1"/>
  <c r="H158" i="1"/>
  <c r="H157" i="1" s="1"/>
  <c r="F158" i="1"/>
  <c r="F157" i="1" s="1"/>
  <c r="G157" i="1" s="1"/>
  <c r="E158" i="1"/>
  <c r="E157" i="1" s="1"/>
  <c r="D158" i="1"/>
  <c r="I157" i="1"/>
  <c r="D157" i="1"/>
  <c r="K156" i="1"/>
  <c r="G156" i="1"/>
  <c r="K155" i="1"/>
  <c r="G155" i="1"/>
  <c r="K154" i="1"/>
  <c r="G154" i="1"/>
  <c r="K153" i="1"/>
  <c r="G153" i="1"/>
  <c r="J152" i="1"/>
  <c r="I152" i="1"/>
  <c r="I136" i="1" s="1"/>
  <c r="H152" i="1"/>
  <c r="H136" i="1" s="1"/>
  <c r="F152" i="1"/>
  <c r="G152" i="1" s="1"/>
  <c r="E152" i="1"/>
  <c r="K151" i="1"/>
  <c r="G151" i="1"/>
  <c r="K150" i="1"/>
  <c r="G150" i="1"/>
  <c r="K149" i="1"/>
  <c r="G149" i="1"/>
  <c r="J148" i="1"/>
  <c r="J136" i="1" s="1"/>
  <c r="H148" i="1"/>
  <c r="H147" i="1" s="1"/>
  <c r="H143" i="1" s="1"/>
  <c r="F148" i="1"/>
  <c r="F147" i="1" s="1"/>
  <c r="E148" i="1"/>
  <c r="K146" i="1"/>
  <c r="G146" i="1"/>
  <c r="K145" i="1"/>
  <c r="G145" i="1"/>
  <c r="K144" i="1"/>
  <c r="G144" i="1"/>
  <c r="J143" i="1"/>
  <c r="F143" i="1"/>
  <c r="F142" i="1" s="1"/>
  <c r="E143" i="1"/>
  <c r="E136" i="1" s="1"/>
  <c r="E135" i="1" s="1"/>
  <c r="E127" i="1" s="1"/>
  <c r="K141" i="1"/>
  <c r="G141" i="1"/>
  <c r="K140" i="1"/>
  <c r="G140" i="1"/>
  <c r="K139" i="1"/>
  <c r="G139" i="1"/>
  <c r="J138" i="1"/>
  <c r="F138" i="1"/>
  <c r="E138" i="1"/>
  <c r="E137" i="1" s="1"/>
  <c r="D136" i="1"/>
  <c r="K134" i="1"/>
  <c r="G134" i="1"/>
  <c r="K133" i="1"/>
  <c r="K131" i="1" s="1"/>
  <c r="K130" i="1" s="1"/>
  <c r="K129" i="1" s="1"/>
  <c r="K128" i="1" s="1"/>
  <c r="G133" i="1"/>
  <c r="K132" i="1"/>
  <c r="G132" i="1"/>
  <c r="J131" i="1"/>
  <c r="F131" i="1"/>
  <c r="F130" i="1" s="1"/>
  <c r="F129" i="1" s="1"/>
  <c r="E131" i="1"/>
  <c r="J130" i="1"/>
  <c r="J129" i="1" s="1"/>
  <c r="J128" i="1" s="1"/>
  <c r="E129" i="1"/>
  <c r="D129" i="1"/>
  <c r="D128" i="1" s="1"/>
  <c r="E128" i="1"/>
  <c r="K126" i="1"/>
  <c r="G126" i="1"/>
  <c r="K125" i="1"/>
  <c r="G125" i="1"/>
  <c r="K124" i="1"/>
  <c r="G124" i="1"/>
  <c r="K123" i="1"/>
  <c r="G123" i="1"/>
  <c r="K122" i="1"/>
  <c r="G122" i="1"/>
  <c r="K121" i="1"/>
  <c r="G121" i="1"/>
  <c r="K120" i="1"/>
  <c r="G120" i="1"/>
  <c r="K119" i="1"/>
  <c r="G119" i="1"/>
  <c r="K118" i="1"/>
  <c r="G118" i="1"/>
  <c r="K117" i="1"/>
  <c r="G117" i="1"/>
  <c r="K116" i="1"/>
  <c r="G116" i="1"/>
  <c r="K115" i="1"/>
  <c r="G115" i="1"/>
  <c r="K114" i="1"/>
  <c r="G114" i="1"/>
  <c r="K113" i="1"/>
  <c r="G113" i="1"/>
  <c r="K112" i="1"/>
  <c r="G112" i="1"/>
  <c r="K111" i="1"/>
  <c r="G111" i="1"/>
  <c r="K110" i="1"/>
  <c r="G110" i="1"/>
  <c r="K109" i="1"/>
  <c r="G109" i="1"/>
  <c r="K108" i="1"/>
  <c r="G108" i="1"/>
  <c r="K107" i="1"/>
  <c r="G107" i="1"/>
  <c r="K106" i="1"/>
  <c r="G106" i="1"/>
  <c r="J105" i="1"/>
  <c r="I105" i="1"/>
  <c r="I102" i="1" s="1"/>
  <c r="H105" i="1"/>
  <c r="K105" i="1" s="1"/>
  <c r="F105" i="1"/>
  <c r="E105" i="1"/>
  <c r="E102" i="1" s="1"/>
  <c r="D105" i="1"/>
  <c r="D102" i="1" s="1"/>
  <c r="K104" i="1"/>
  <c r="G104" i="1"/>
  <c r="K103" i="1"/>
  <c r="G103" i="1"/>
  <c r="L102" i="1"/>
  <c r="J102" i="1"/>
  <c r="F102" i="1"/>
  <c r="K101" i="1"/>
  <c r="G101" i="1"/>
  <c r="K100" i="1"/>
  <c r="G100" i="1"/>
  <c r="K99" i="1"/>
  <c r="G99" i="1"/>
  <c r="K98" i="1"/>
  <c r="G98" i="1"/>
  <c r="J97" i="1"/>
  <c r="J96" i="1" s="1"/>
  <c r="J95" i="1" s="1"/>
  <c r="I97" i="1"/>
  <c r="I96" i="1" s="1"/>
  <c r="I95" i="1" s="1"/>
  <c r="I94" i="1" s="1"/>
  <c r="H97" i="1"/>
  <c r="H96" i="1" s="1"/>
  <c r="H95" i="1" s="1"/>
  <c r="H94" i="1" s="1"/>
  <c r="F97" i="1"/>
  <c r="E97" i="1"/>
  <c r="E96" i="1" s="1"/>
  <c r="E95" i="1" s="1"/>
  <c r="E94" i="1" s="1"/>
  <c r="D97" i="1"/>
  <c r="D96" i="1" s="1"/>
  <c r="D95" i="1" s="1"/>
  <c r="D94" i="1" s="1"/>
  <c r="F96" i="1"/>
  <c r="K93" i="1"/>
  <c r="G93" i="1"/>
  <c r="K92" i="1"/>
  <c r="F92" i="1"/>
  <c r="F89" i="1" s="1"/>
  <c r="E92" i="1"/>
  <c r="E89" i="1" s="1"/>
  <c r="E88" i="1" s="1"/>
  <c r="E87" i="1" s="1"/>
  <c r="K91" i="1"/>
  <c r="G91" i="1"/>
  <c r="K90" i="1"/>
  <c r="G90" i="1"/>
  <c r="J89" i="1"/>
  <c r="I89" i="1"/>
  <c r="I88" i="1" s="1"/>
  <c r="I87" i="1" s="1"/>
  <c r="H89" i="1"/>
  <c r="H88" i="1" s="1"/>
  <c r="H87" i="1" s="1"/>
  <c r="D89" i="1"/>
  <c r="D88" i="1" s="1"/>
  <c r="D87" i="1" s="1"/>
  <c r="J86" i="1"/>
  <c r="J22" i="1" s="1"/>
  <c r="I86" i="1"/>
  <c r="H86" i="1"/>
  <c r="H82" i="1" s="1"/>
  <c r="F86" i="1"/>
  <c r="G86" i="1" s="1"/>
  <c r="E86" i="1"/>
  <c r="D86" i="1"/>
  <c r="L85" i="1"/>
  <c r="J85" i="1"/>
  <c r="I85" i="1"/>
  <c r="H85" i="1"/>
  <c r="F85" i="1"/>
  <c r="D85" i="1"/>
  <c r="L84" i="1"/>
  <c r="J84" i="1"/>
  <c r="K84" i="1" s="1"/>
  <c r="I84" i="1"/>
  <c r="H84" i="1"/>
  <c r="F84" i="1"/>
  <c r="E84" i="1"/>
  <c r="D84" i="1"/>
  <c r="D82" i="1" s="1"/>
  <c r="K83" i="1"/>
  <c r="G83" i="1"/>
  <c r="K81" i="1"/>
  <c r="G81" i="1"/>
  <c r="K80" i="1"/>
  <c r="G80" i="1"/>
  <c r="K79" i="1"/>
  <c r="G79" i="1"/>
  <c r="J78" i="1"/>
  <c r="I78" i="1"/>
  <c r="I65" i="1" s="1"/>
  <c r="I64" i="1" s="1"/>
  <c r="H78" i="1"/>
  <c r="F78" i="1"/>
  <c r="E78" i="1"/>
  <c r="D78" i="1"/>
  <c r="K77" i="1"/>
  <c r="G77" i="1"/>
  <c r="K76" i="1"/>
  <c r="G76" i="1"/>
  <c r="K75" i="1"/>
  <c r="G75" i="1"/>
  <c r="J74" i="1"/>
  <c r="I74" i="1"/>
  <c r="H74" i="1"/>
  <c r="K74" i="1" s="1"/>
  <c r="F74" i="1"/>
  <c r="E74" i="1"/>
  <c r="D74" i="1"/>
  <c r="K73" i="1"/>
  <c r="G73" i="1"/>
  <c r="K72" i="1"/>
  <c r="G72" i="1"/>
  <c r="K71" i="1"/>
  <c r="G71" i="1"/>
  <c r="J70" i="1"/>
  <c r="I70" i="1"/>
  <c r="H70" i="1"/>
  <c r="F70" i="1"/>
  <c r="E70" i="1"/>
  <c r="D70" i="1"/>
  <c r="K69" i="1"/>
  <c r="G69" i="1"/>
  <c r="K68" i="1"/>
  <c r="G68" i="1"/>
  <c r="K67" i="1"/>
  <c r="G67" i="1"/>
  <c r="J66" i="1"/>
  <c r="I66" i="1"/>
  <c r="H66" i="1"/>
  <c r="F66" i="1"/>
  <c r="G66" i="1" s="1"/>
  <c r="E66" i="1"/>
  <c r="D66" i="1"/>
  <c r="L65" i="1"/>
  <c r="L64" i="1" s="1"/>
  <c r="E65" i="1"/>
  <c r="E64" i="1" s="1"/>
  <c r="E60" i="1" s="1"/>
  <c r="K63" i="1"/>
  <c r="G63" i="1"/>
  <c r="K62" i="1"/>
  <c r="G62" i="1"/>
  <c r="K61" i="1"/>
  <c r="G61" i="1"/>
  <c r="F60" i="1"/>
  <c r="F59" i="1" s="1"/>
  <c r="K58" i="1"/>
  <c r="G58" i="1"/>
  <c r="K57" i="1"/>
  <c r="G57" i="1"/>
  <c r="K56" i="1"/>
  <c r="G56" i="1"/>
  <c r="J55" i="1"/>
  <c r="I55" i="1"/>
  <c r="H55" i="1"/>
  <c r="F55" i="1"/>
  <c r="F54" i="1" s="1"/>
  <c r="E55" i="1"/>
  <c r="D55" i="1"/>
  <c r="K53" i="1"/>
  <c r="G53" i="1"/>
  <c r="K52" i="1"/>
  <c r="G52" i="1"/>
  <c r="K51" i="1"/>
  <c r="G51" i="1"/>
  <c r="K50" i="1"/>
  <c r="G50" i="1"/>
  <c r="J49" i="1"/>
  <c r="J37" i="1" s="1"/>
  <c r="J36" i="1" s="1"/>
  <c r="I49" i="1"/>
  <c r="H49" i="1"/>
  <c r="H37" i="1" s="1"/>
  <c r="H36" i="1" s="1"/>
  <c r="F49" i="1"/>
  <c r="E49" i="1"/>
  <c r="D49" i="1"/>
  <c r="K48" i="1"/>
  <c r="G48" i="1"/>
  <c r="K47" i="1"/>
  <c r="G47" i="1"/>
  <c r="K46" i="1"/>
  <c r="G46" i="1"/>
  <c r="K45" i="1"/>
  <c r="G45" i="1"/>
  <c r="J44" i="1"/>
  <c r="I44" i="1"/>
  <c r="H44" i="1"/>
  <c r="F44" i="1"/>
  <c r="E44" i="1"/>
  <c r="D44" i="1"/>
  <c r="K43" i="1"/>
  <c r="G43" i="1"/>
  <c r="K42" i="1"/>
  <c r="G42" i="1"/>
  <c r="K41" i="1"/>
  <c r="G41" i="1"/>
  <c r="K40" i="1"/>
  <c r="G40" i="1"/>
  <c r="J39" i="1"/>
  <c r="K39" i="1" s="1"/>
  <c r="I39" i="1"/>
  <c r="H39" i="1"/>
  <c r="F39" i="1"/>
  <c r="E39" i="1"/>
  <c r="D39" i="1"/>
  <c r="I37" i="1"/>
  <c r="I36" i="1" s="1"/>
  <c r="D37" i="1"/>
  <c r="D36" i="1" s="1"/>
  <c r="K34" i="1"/>
  <c r="G34" i="1"/>
  <c r="K33" i="1"/>
  <c r="G33" i="1"/>
  <c r="K32" i="1"/>
  <c r="G32" i="1"/>
  <c r="J31" i="1"/>
  <c r="F31" i="1"/>
  <c r="F30" i="1" s="1"/>
  <c r="F29" i="1" s="1"/>
  <c r="E31" i="1"/>
  <c r="J30" i="1"/>
  <c r="J29" i="1" s="1"/>
  <c r="J28" i="1" s="1"/>
  <c r="I30" i="1"/>
  <c r="I29" i="1" s="1"/>
  <c r="I28" i="1" s="1"/>
  <c r="H30" i="1"/>
  <c r="H29" i="1" s="1"/>
  <c r="H28" i="1" s="1"/>
  <c r="E30" i="1"/>
  <c r="D30" i="1"/>
  <c r="E29" i="1"/>
  <c r="E28" i="1" s="1"/>
  <c r="D29" i="1"/>
  <c r="D28" i="1" s="1"/>
  <c r="L27" i="1"/>
  <c r="J27" i="1"/>
  <c r="I27" i="1"/>
  <c r="H27" i="1"/>
  <c r="K27" i="1" s="1"/>
  <c r="F27" i="1"/>
  <c r="E27" i="1"/>
  <c r="D27" i="1"/>
  <c r="L26" i="1"/>
  <c r="J26" i="1"/>
  <c r="I26" i="1"/>
  <c r="H26" i="1"/>
  <c r="H21" i="1" s="1"/>
  <c r="F26" i="1"/>
  <c r="G26" i="1" s="1"/>
  <c r="E26" i="1"/>
  <c r="D26" i="1"/>
  <c r="L25" i="1"/>
  <c r="J25" i="1"/>
  <c r="I25" i="1"/>
  <c r="H25" i="1"/>
  <c r="F25" i="1"/>
  <c r="F23" i="1" s="1"/>
  <c r="E25" i="1"/>
  <c r="D25" i="1"/>
  <c r="G24" i="1"/>
  <c r="J23" i="1"/>
  <c r="F22" i="1"/>
  <c r="D20" i="1"/>
  <c r="K55" i="1" l="1"/>
  <c r="G138" i="1"/>
  <c r="G137" i="1" s="1"/>
  <c r="E142" i="1"/>
  <c r="I148" i="1"/>
  <c r="I147" i="1" s="1"/>
  <c r="I143" i="1" s="1"/>
  <c r="G171" i="1"/>
  <c r="K242" i="1"/>
  <c r="K262" i="1"/>
  <c r="K268" i="1"/>
  <c r="K31" i="1"/>
  <c r="K30" i="1" s="1"/>
  <c r="K49" i="1"/>
  <c r="H135" i="1"/>
  <c r="J157" i="1"/>
  <c r="K157" i="1" s="1"/>
  <c r="D19" i="1"/>
  <c r="K257" i="1"/>
  <c r="K280" i="1"/>
  <c r="K282" i="1"/>
  <c r="D288" i="1"/>
  <c r="G292" i="1"/>
  <c r="K295" i="1"/>
  <c r="K26" i="1"/>
  <c r="K23" i="1" s="1"/>
  <c r="J38" i="1"/>
  <c r="G143" i="1"/>
  <c r="G142" i="1" s="1"/>
  <c r="I135" i="1"/>
  <c r="I127" i="1" s="1"/>
  <c r="D236" i="1"/>
  <c r="D235" i="1" s="1"/>
  <c r="G291" i="1"/>
  <c r="K315" i="1"/>
  <c r="E85" i="1"/>
  <c r="E82" i="1" s="1"/>
  <c r="D135" i="1"/>
  <c r="D131" i="1" s="1"/>
  <c r="J147" i="1"/>
  <c r="G205" i="1"/>
  <c r="G225" i="1"/>
  <c r="K237" i="1"/>
  <c r="K272" i="1"/>
  <c r="G284" i="1"/>
  <c r="K292" i="1"/>
  <c r="F313" i="1"/>
  <c r="F302" i="1"/>
  <c r="G302" i="1" s="1"/>
  <c r="G85" i="1"/>
  <c r="H19" i="1"/>
  <c r="G49" i="1"/>
  <c r="K25" i="1"/>
  <c r="G84" i="1"/>
  <c r="G148" i="1"/>
  <c r="G158" i="1"/>
  <c r="J176" i="1"/>
  <c r="H278" i="1"/>
  <c r="H277" i="1" s="1"/>
  <c r="K291" i="1"/>
  <c r="I23" i="1"/>
  <c r="E37" i="1"/>
  <c r="E36" i="1" s="1"/>
  <c r="G242" i="1"/>
  <c r="D127" i="1"/>
  <c r="G89" i="1"/>
  <c r="F88" i="1"/>
  <c r="G147" i="1"/>
  <c r="H127" i="1"/>
  <c r="H131" i="1"/>
  <c r="I60" i="1"/>
  <c r="I35" i="1"/>
  <c r="I31" i="1" s="1"/>
  <c r="G29" i="1"/>
  <c r="G28" i="1" s="1"/>
  <c r="F28" i="1"/>
  <c r="K95" i="1"/>
  <c r="J94" i="1"/>
  <c r="K94" i="1" s="1"/>
  <c r="H138" i="1"/>
  <c r="H129" i="1"/>
  <c r="H128" i="1" s="1"/>
  <c r="D278" i="1"/>
  <c r="D277" i="1" s="1"/>
  <c r="H22" i="1"/>
  <c r="F20" i="1"/>
  <c r="F21" i="1"/>
  <c r="G21" i="1" s="1"/>
  <c r="D23" i="1"/>
  <c r="K29" i="1"/>
  <c r="K28" i="1" s="1"/>
  <c r="G44" i="1"/>
  <c r="K44" i="1"/>
  <c r="K66" i="1"/>
  <c r="K70" i="1"/>
  <c r="J65" i="1"/>
  <c r="K65" i="1" s="1"/>
  <c r="F82" i="1"/>
  <c r="G82" i="1" s="1"/>
  <c r="L82" i="1"/>
  <c r="I22" i="1"/>
  <c r="G92" i="1"/>
  <c r="K97" i="1"/>
  <c r="F136" i="1"/>
  <c r="F137" i="1"/>
  <c r="K148" i="1"/>
  <c r="K152" i="1"/>
  <c r="K171" i="1"/>
  <c r="H169" i="1"/>
  <c r="H168" i="1" s="1"/>
  <c r="F183" i="1"/>
  <c r="F182" i="1" s="1"/>
  <c r="G194" i="1"/>
  <c r="G200" i="1"/>
  <c r="G210" i="1"/>
  <c r="G220" i="1"/>
  <c r="G230" i="1"/>
  <c r="J236" i="1"/>
  <c r="E247" i="1"/>
  <c r="E236" i="1" s="1"/>
  <c r="E235" i="1" s="1"/>
  <c r="G252" i="1"/>
  <c r="F236" i="1"/>
  <c r="J267" i="1"/>
  <c r="K267" i="1" s="1"/>
  <c r="G282" i="1"/>
  <c r="F294" i="1"/>
  <c r="J294" i="1"/>
  <c r="F300" i="1"/>
  <c r="G300" i="1" s="1"/>
  <c r="K37" i="1"/>
  <c r="K36" i="1" s="1"/>
  <c r="E19" i="1"/>
  <c r="H20" i="1"/>
  <c r="H23" i="1"/>
  <c r="E23" i="1"/>
  <c r="G23" i="1" s="1"/>
  <c r="G31" i="1"/>
  <c r="G30" i="1" s="1"/>
  <c r="F38" i="1"/>
  <c r="G70" i="1"/>
  <c r="G74" i="1"/>
  <c r="G78" i="1"/>
  <c r="K86" i="1"/>
  <c r="K22" i="1" s="1"/>
  <c r="K89" i="1"/>
  <c r="G97" i="1"/>
  <c r="G105" i="1"/>
  <c r="K143" i="1"/>
  <c r="K142" i="1" s="1"/>
  <c r="E22" i="1"/>
  <c r="E170" i="1"/>
  <c r="G170" i="1" s="1"/>
  <c r="F176" i="1"/>
  <c r="G176" i="1" s="1"/>
  <c r="L169" i="1"/>
  <c r="L168" i="1" s="1"/>
  <c r="L162" i="1" s="1"/>
  <c r="K189" i="1"/>
  <c r="K205" i="1"/>
  <c r="K215" i="1"/>
  <c r="K225" i="1"/>
  <c r="G247" i="1"/>
  <c r="K165" i="1"/>
  <c r="G257" i="1"/>
  <c r="F267" i="1"/>
  <c r="G267" i="1" s="1"/>
  <c r="I278" i="1"/>
  <c r="I277" i="1" s="1"/>
  <c r="I21" i="1"/>
  <c r="K310" i="1"/>
  <c r="I307" i="1"/>
  <c r="I306" i="1" s="1"/>
  <c r="I305" i="1" s="1"/>
  <c r="G96" i="1"/>
  <c r="G102" i="1"/>
  <c r="J20" i="1"/>
  <c r="J21" i="1"/>
  <c r="G55" i="1"/>
  <c r="D65" i="1"/>
  <c r="D64" i="1" s="1"/>
  <c r="J82" i="1"/>
  <c r="F95" i="1"/>
  <c r="K96" i="1"/>
  <c r="I169" i="1"/>
  <c r="D183" i="1"/>
  <c r="D182" i="1" s="1"/>
  <c r="D169" i="1" s="1"/>
  <c r="D168" i="1" s="1"/>
  <c r="I236" i="1"/>
  <c r="I235" i="1" s="1"/>
  <c r="G164" i="1"/>
  <c r="J278" i="1"/>
  <c r="J279" i="1"/>
  <c r="K279" i="1" s="1"/>
  <c r="E288" i="1"/>
  <c r="G288" i="1" s="1"/>
  <c r="I19" i="1"/>
  <c r="D35" i="1"/>
  <c r="D31" i="1" s="1"/>
  <c r="D60" i="1"/>
  <c r="F128" i="1"/>
  <c r="G129" i="1"/>
  <c r="G60" i="1"/>
  <c r="H162" i="1"/>
  <c r="H167" i="1"/>
  <c r="I138" i="1"/>
  <c r="K138" i="1" s="1"/>
  <c r="K137" i="1" s="1"/>
  <c r="I129" i="1"/>
  <c r="I128" i="1" s="1"/>
  <c r="J19" i="1"/>
  <c r="E35" i="1"/>
  <c r="K176" i="1"/>
  <c r="K236" i="1"/>
  <c r="J170" i="1"/>
  <c r="G25" i="1"/>
  <c r="F37" i="1"/>
  <c r="F65" i="1"/>
  <c r="K78" i="1"/>
  <c r="K85" i="1"/>
  <c r="G184" i="1"/>
  <c r="G260" i="1"/>
  <c r="G165" i="1" s="1"/>
  <c r="G262" i="1"/>
  <c r="F280" i="1"/>
  <c r="K290" i="1"/>
  <c r="J302" i="1"/>
  <c r="K308" i="1"/>
  <c r="J313" i="1"/>
  <c r="K313" i="1" s="1"/>
  <c r="F19" i="1"/>
  <c r="G19" i="1" s="1"/>
  <c r="D22" i="1"/>
  <c r="G22" i="1" s="1"/>
  <c r="J54" i="1"/>
  <c r="J88" i="1"/>
  <c r="J137" i="1"/>
  <c r="E20" i="1"/>
  <c r="E21" i="1"/>
  <c r="G27" i="1"/>
  <c r="H65" i="1"/>
  <c r="H64" i="1" s="1"/>
  <c r="H102" i="1"/>
  <c r="K102" i="1" s="1"/>
  <c r="J183" i="1"/>
  <c r="H288" i="1"/>
  <c r="E278" i="1"/>
  <c r="E277" i="1" s="1"/>
  <c r="I300" i="1"/>
  <c r="G39" i="1"/>
  <c r="G131" i="1"/>
  <c r="J142" i="1"/>
  <c r="I288" i="1"/>
  <c r="I82" i="1"/>
  <c r="K82" i="1" s="1"/>
  <c r="J288" i="1"/>
  <c r="I20" i="1"/>
  <c r="I131" i="1" l="1"/>
  <c r="G313" i="1"/>
  <c r="F307" i="1"/>
  <c r="K136" i="1"/>
  <c r="G20" i="1"/>
  <c r="J135" i="1"/>
  <c r="D162" i="1"/>
  <c r="D16" i="1" s="1"/>
  <c r="D167" i="1"/>
  <c r="K147" i="1"/>
  <c r="J64" i="1"/>
  <c r="K278" i="1"/>
  <c r="J277" i="1"/>
  <c r="K277" i="1" s="1"/>
  <c r="G95" i="1"/>
  <c r="F94" i="1"/>
  <c r="G94" i="1" s="1"/>
  <c r="G294" i="1"/>
  <c r="F293" i="1"/>
  <c r="G293" i="1" s="1"/>
  <c r="G88" i="1"/>
  <c r="F87" i="1"/>
  <c r="G87" i="1" s="1"/>
  <c r="G236" i="1"/>
  <c r="G183" i="1"/>
  <c r="E169" i="1"/>
  <c r="E168" i="1" s="1"/>
  <c r="J235" i="1"/>
  <c r="K235" i="1" s="1"/>
  <c r="G136" i="1"/>
  <c r="F135" i="1"/>
  <c r="G135" i="1" s="1"/>
  <c r="I168" i="1"/>
  <c r="K294" i="1"/>
  <c r="J293" i="1"/>
  <c r="K293" i="1" s="1"/>
  <c r="F235" i="1"/>
  <c r="G235" i="1" s="1"/>
  <c r="K183" i="1"/>
  <c r="J182" i="1"/>
  <c r="K182" i="1" s="1"/>
  <c r="G37" i="1"/>
  <c r="F36" i="1"/>
  <c r="H60" i="1"/>
  <c r="H35" i="1"/>
  <c r="H31" i="1" s="1"/>
  <c r="K170" i="1"/>
  <c r="K64" i="1"/>
  <c r="K35" i="1" s="1"/>
  <c r="J35" i="1"/>
  <c r="J307" i="1"/>
  <c r="G280" i="1"/>
  <c r="F279" i="1"/>
  <c r="G279" i="1" s="1"/>
  <c r="F278" i="1"/>
  <c r="G128" i="1"/>
  <c r="K21" i="1"/>
  <c r="K20" i="1"/>
  <c r="H16" i="1"/>
  <c r="G182" i="1"/>
  <c r="F169" i="1"/>
  <c r="K88" i="1"/>
  <c r="J87" i="1"/>
  <c r="K87" i="1" s="1"/>
  <c r="K288" i="1"/>
  <c r="K302" i="1"/>
  <c r="K19" i="1" s="1"/>
  <c r="J300" i="1"/>
  <c r="K300" i="1" s="1"/>
  <c r="F64" i="1"/>
  <c r="G64" i="1" s="1"/>
  <c r="G65" i="1"/>
  <c r="J127" i="1" l="1"/>
  <c r="K127" i="1" s="1"/>
  <c r="K135" i="1"/>
  <c r="J169" i="1"/>
  <c r="F306" i="1"/>
  <c r="G307" i="1"/>
  <c r="F127" i="1"/>
  <c r="G127" i="1" s="1"/>
  <c r="E162" i="1"/>
  <c r="E16" i="1" s="1"/>
  <c r="E167" i="1"/>
  <c r="I162" i="1"/>
  <c r="I16" i="1" s="1"/>
  <c r="I167" i="1"/>
  <c r="J168" i="1"/>
  <c r="K169" i="1"/>
  <c r="G169" i="1"/>
  <c r="F168" i="1"/>
  <c r="G278" i="1"/>
  <c r="F277" i="1"/>
  <c r="G277" i="1" s="1"/>
  <c r="G36" i="1"/>
  <c r="F35" i="1"/>
  <c r="G35" i="1" s="1"/>
  <c r="J306" i="1"/>
  <c r="K307" i="1"/>
  <c r="F305" i="1" l="1"/>
  <c r="G305" i="1" s="1"/>
  <c r="G306" i="1"/>
  <c r="F162" i="1"/>
  <c r="G168" i="1"/>
  <c r="F167" i="1"/>
  <c r="G167" i="1" s="1"/>
  <c r="J305" i="1"/>
  <c r="K305" i="1" s="1"/>
  <c r="K306" i="1"/>
  <c r="K168" i="1"/>
  <c r="J167" i="1"/>
  <c r="K167" i="1" s="1"/>
  <c r="J162" i="1"/>
  <c r="K162" i="1" l="1"/>
  <c r="J16" i="1"/>
  <c r="K16" i="1" s="1"/>
  <c r="G162" i="1"/>
  <c r="F16" i="1"/>
  <c r="G16" i="1" s="1"/>
</calcChain>
</file>

<file path=xl/sharedStrings.xml><?xml version="1.0" encoding="utf-8"?>
<sst xmlns="http://schemas.openxmlformats.org/spreadsheetml/2006/main" count="539" uniqueCount="182">
  <si>
    <t>Приложение № 12</t>
  </si>
  <si>
    <t>к решению Воронежской</t>
  </si>
  <si>
    <t>городской Думы</t>
  </si>
  <si>
    <t>«Приложение № 13 к решению Воронежской городской Думы от 22.12.2021 № 370-V «О бюджете городского округа город Воронеж на 2022 год и на плановый период 2023 и 2024 годов»</t>
  </si>
  <si>
    <t>ГОРОДСКАЯ АДРЕСНАЯ ИНВЕСТИЦИОННАЯ ПРОГРАММА 
НА ПЛАНОВЫЙ ПЕРИОД 2023 И 2024 ГОДОВ</t>
  </si>
  <si>
    <t>тыс. рублей</t>
  </si>
  <si>
    <t xml:space="preserve"> № п/п</t>
  </si>
  <si>
    <t>Наименование объекта</t>
  </si>
  <si>
    <t>Раздел, подраздел</t>
  </si>
  <si>
    <t>Плановый период</t>
  </si>
  <si>
    <t>Главный распорядитель бюджетных средств</t>
  </si>
  <si>
    <t xml:space="preserve">
2023 год  утв</t>
  </si>
  <si>
    <t xml:space="preserve">
2023 год  1 кор</t>
  </si>
  <si>
    <t xml:space="preserve">
2023 год </t>
  </si>
  <si>
    <t>отклонения</t>
  </si>
  <si>
    <t xml:space="preserve">
2024 год утв</t>
  </si>
  <si>
    <t xml:space="preserve">
2024 год  1 кор</t>
  </si>
  <si>
    <t xml:space="preserve">
2024 год </t>
  </si>
  <si>
    <t>ВСЕГО</t>
  </si>
  <si>
    <t xml:space="preserve">Управление имущественных и земельных отношений </t>
  </si>
  <si>
    <t>в том числе за счет средств:</t>
  </si>
  <si>
    <t>бюджета городского округа</t>
  </si>
  <si>
    <t>всего</t>
  </si>
  <si>
    <t>областного бюджета</t>
  </si>
  <si>
    <t>межбюджетного трансферта из бюджета городского округа</t>
  </si>
  <si>
    <t>федерального бюджета</t>
  </si>
  <si>
    <t>усп</t>
  </si>
  <si>
    <t>I.</t>
  </si>
  <si>
    <t xml:space="preserve">Национальная экономика           </t>
  </si>
  <si>
    <t>0400</t>
  </si>
  <si>
    <t>Дорожное хозяйство (дорожные фонды)</t>
  </si>
  <si>
    <t>0409</t>
  </si>
  <si>
    <t xml:space="preserve">Муниципальная программа городского округа город Воронеж «Развитие транспортной системы»                                          </t>
  </si>
  <si>
    <t xml:space="preserve">Подпрограмма «Развитие дорожного хозяйства» </t>
  </si>
  <si>
    <t>1</t>
  </si>
  <si>
    <t>Строительство автомобильной дороги от ул. Шишкова до ул. Тимизярева</t>
  </si>
  <si>
    <t>Управление дорожного хозяйства</t>
  </si>
  <si>
    <t>бюджета Воронежской области</t>
  </si>
  <si>
    <t>Другие вопросы в области национальной экономики</t>
  </si>
  <si>
    <t>0412</t>
  </si>
  <si>
    <t>Инфраструктурный проект, реализуемый в целях обеспечения связанного с ним инвестиционного проекта «Комплексная жилая застройка по ул. Шишкова, ул. Загоровского, Московскому проспекту и ул. Ломоносова в г. Воронеже»</t>
  </si>
  <si>
    <t>Строительство автомобильной дороги от ул. Шишкова до ул. Тимирязева (включая ПИР)</t>
  </si>
  <si>
    <t>2</t>
  </si>
  <si>
    <t>Строительство объекта: Сети ливневой канализации в квартале, ограниченном ул. Шишкова, Московский проспект, ул. Ломоносова, ул. Тимирязева, набережной Максима Горького, ул. Бурденко с КНС в г. Воронеж наб. Максима Горького, ул. Бурденко со строительством очистных сооружений и КНС в г. Воронеж (включая ПИР)</t>
  </si>
  <si>
    <t>3</t>
  </si>
  <si>
    <t>Строительство объекта: Автомобильная дорога от ул. Загоровского в направлении автомобильной дороги по ул. Ломоносова в г. Воронеж (включая ПИР)</t>
  </si>
  <si>
    <t>Строительство автомобильной дороги по ул. Острогожская</t>
  </si>
  <si>
    <t>4</t>
  </si>
  <si>
    <t>Комплексная жилая застройка по ул. Острогожская в р.п. Шилово  г. Воронежа. Магистральная улица районного значения между кварталами AI-AV (включая ПИР)</t>
  </si>
  <si>
    <t>Строительство надземных пешеходных переходов (с лифтами) над автомобильной дорогой от ул. Шишкова до ул. Тимирязева</t>
  </si>
  <si>
    <t>5</t>
  </si>
  <si>
    <t>Строительство надземных пешеходных переходов (с лифтами) на автомобильной дороге от ул. Шишкова до ул. Тимирязева (включая ПИР)</t>
  </si>
  <si>
    <t xml:space="preserve">Муниципальная программа "Обеспечение коммунальными услугами населения городского округа город Воронеж"                                               </t>
  </si>
  <si>
    <r>
      <t>Основное  мероприятие «Строительство, реконструкция и капитальный ремонт объектов коммунальной инфраструктуры»</t>
    </r>
    <r>
      <rPr>
        <sz val="14"/>
        <rFont val="Times New Roman"/>
        <family val="1"/>
        <charset val="204"/>
      </rPr>
      <t xml:space="preserve"> </t>
    </r>
  </si>
  <si>
    <t>6</t>
  </si>
  <si>
    <t xml:space="preserve">Реконструкция котельной по ул. Туполева, 31 с целью технологического присоединения  системы теплоснабжения жилого квартала, ограниченного улицами Волгоградская, Туполева, Барикадная в  г. Воронеже </t>
  </si>
  <si>
    <t>Управление жилищно-коммунального хозяйства</t>
  </si>
  <si>
    <t>7</t>
  </si>
  <si>
    <t>Строительство блочно-модульной котельной  по пер. Педагогический, 14/1 в г. Воронеже</t>
  </si>
  <si>
    <t>II.</t>
  </si>
  <si>
    <t xml:space="preserve">Жилищно-коммунальное хозяйство                </t>
  </si>
  <si>
    <t>0500</t>
  </si>
  <si>
    <t>уизо</t>
  </si>
  <si>
    <t>ужо</t>
  </si>
  <si>
    <t>Жилищное хозяйство</t>
  </si>
  <si>
    <t>0501</t>
  </si>
  <si>
    <r>
      <t xml:space="preserve"> </t>
    </r>
    <r>
      <rPr>
        <b/>
        <sz val="13"/>
        <rFont val="Times New Roman"/>
        <family val="1"/>
        <charset val="204"/>
      </rPr>
      <t>Муниципальная программа городского округа город Воронеж "Обеспечение доступным и комфортным жильём населения городского округа город Воронеж"</t>
    </r>
    <r>
      <rPr>
        <sz val="13"/>
        <rFont val="Times New Roman"/>
        <family val="1"/>
        <charset val="204"/>
      </rPr>
      <t xml:space="preserve">                                                   </t>
    </r>
  </si>
  <si>
    <t>8</t>
  </si>
  <si>
    <t xml:space="preserve"> Подпрограмма "Переселение граждан из аварийного жилищного фонда"</t>
  </si>
  <si>
    <t xml:space="preserve">Управление жилищных отношений </t>
  </si>
  <si>
    <t>Охрана окружающей среды</t>
  </si>
  <si>
    <t>0600</t>
  </si>
  <si>
    <t xml:space="preserve"> Муниципальная программа "Охрана окружающей среды"</t>
  </si>
  <si>
    <t>Основное мероприятие «Сохранение и развитие зелёного фонда городского округа» муниципальной программы городского округа город Воронеж «Охрана окружающей среды»</t>
  </si>
  <si>
    <t>0605</t>
  </si>
  <si>
    <t>Реконструкция II очереди Воронежского центрального парка с ливневым коллектором в г. Воронеже</t>
  </si>
  <si>
    <t>Управление строительной политики</t>
  </si>
  <si>
    <t>Создание многофункционального парка и обустройство экологической тропы на территории особо охраняемой природной территории "Воронежская нагорная дубрава" (включая ПИР)</t>
  </si>
  <si>
    <t>0603</t>
  </si>
  <si>
    <t xml:space="preserve">Другие вопросы в области жилищно-коммунального хозяйства                </t>
  </si>
  <si>
    <t>0505</t>
  </si>
  <si>
    <t>Реконструкция ВПС-9 и комплекс мероприятий по обеспечению инженерной инфраструктуры для ВПС-21</t>
  </si>
  <si>
    <t>9</t>
  </si>
  <si>
    <t>Комплекс мероприятий по обеспечению инженерной инфраструктурой для ВПС-21</t>
  </si>
  <si>
    <t xml:space="preserve">Муниципальная программа "Обеспечение коммунальными услугами населения городского округа город Воронеж"                         </t>
  </si>
  <si>
    <t>Подпрограмма «Чистая вода»</t>
  </si>
  <si>
    <t>Инфраструктурный проект «Комплексная  жилая застройка территорий  «Ленинградский квартал»  и «Озерки» в г. Воронеж</t>
  </si>
  <si>
    <t>10</t>
  </si>
  <si>
    <t>Строительство ВПС-21</t>
  </si>
  <si>
    <t>11</t>
  </si>
  <si>
    <t>Реконструкция ВПС-9</t>
  </si>
  <si>
    <t>Строительство двух водопроводных линий и напорных канализационных линий по ул. Изыскателей</t>
  </si>
  <si>
    <t>12</t>
  </si>
  <si>
    <t>ПИР. Строительство двух водопроводных линий Д=400 мм по ул. Изыскателей до точек врезки в водовод Д1000 мм в районе ул. Куйбышева L~1300 м.п., каждая</t>
  </si>
  <si>
    <t>13</t>
  </si>
  <si>
    <t>ПИР. Строительство напорных канализационных линий Д=500 мм L≈7000 м.п. каждая, по ул. Изыскателей, Беломорская, Калининградская, Планетная, Богатырская до разгрузочной камеры на канализационном коллекторе Д-1000 мм по
 ул. Землячки</t>
  </si>
  <si>
    <t>Ликвидация подвальных котельных по ул. Средне-Московская, 14/21, ул. Фридриха Энгельса, 50, ул. Карла Маркса, 61 (строительство тепловых сетей и переключение на них 5 жилых домов по ул. Средне-Московская, 14, ул. Фридриха Энгельса, 50, ул. Никитинская, 19, 21, ул. Карла Маркса, 61, а также 4 административных зданий по ул. Средне-Московская, 12, ул. Фридриха Энгельса, 48, ул. Никитинская, 19а, 26)</t>
  </si>
  <si>
    <t>III.</t>
  </si>
  <si>
    <t xml:space="preserve"> Образование </t>
  </si>
  <si>
    <t>0700</t>
  </si>
  <si>
    <t>Другие вопросы в области образования</t>
  </si>
  <si>
    <t>0709</t>
  </si>
  <si>
    <t>Муниципальная программа городского округа город Воронеж "Развитие образования"</t>
  </si>
  <si>
    <t xml:space="preserve">Подпрограмма «Развитие дошкольного образования» </t>
  </si>
  <si>
    <t>Строительство и реконструкция объектов дошкольного образования</t>
  </si>
  <si>
    <t>14</t>
  </si>
  <si>
    <t>Детское дошкольное учреждение на 600 мест по Московскому проспекту  в г. Воронеже (включая ПИР)</t>
  </si>
  <si>
    <t>Региональный проект "Жилье"</t>
  </si>
  <si>
    <t>Детский сад на 300 мест по ул. Артамонова в г. Воронеж</t>
  </si>
  <si>
    <t>Региональный проект «Содействие занятости женщин - создание условий дошкольного образования для детей в возрасте до трех лет»</t>
  </si>
  <si>
    <t>Мероприятия по созданию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</si>
  <si>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Строительство пристройки к функционирующему детскому саду МБДОУ «Центр развития ребенка - детский сад № 138», г. Воронеж, ул. Лизюкова, 41 (включая ПИР)</t>
  </si>
  <si>
    <t>Строительство пристройки к  функционирующему детскому саду МБДОУ «Детский сад № 69», г. Воронеж, ул. Попова, д. 2 (включая ПИР)</t>
  </si>
  <si>
    <t>Строительство пристройки к  функционирующему детскому саду МБДОУ «Детский сад общеразвивающего вида № 185», г. Воронеж, ул. 45 Стрелковой Дивизии, д. 281 (включая ПИР)</t>
  </si>
  <si>
    <t>Строительство пристройки к  функционирующему детскому саду МБДОУ «Центр развития ребенка - детский сад № 73», г. Воронеж, ул. Ульяновская, д. 31 (включая ПИР)</t>
  </si>
  <si>
    <t>15</t>
  </si>
  <si>
    <t>Строительство пристройки к МБОУ гимназия «УВК № 1» структурное подразделение детский сад, г. Воронеж, ул. Беговая, д. 164 (включая ПИР)</t>
  </si>
  <si>
    <t>16</t>
  </si>
  <si>
    <t>Строительство пристройки к  функционирующему детскому саду МБДОУ «Детский сад общеразвивающего вида № 142», г. Воронеж, ул. Глинки, д. 11 (включая ПИР)</t>
  </si>
  <si>
    <t>17</t>
  </si>
  <si>
    <t>Строительство пристройки к функционирующему детскому саду МБДОУ «Детский сад комбинированного вида № 167», г. Воронеж, ул. Теплоэнергетиков, д. 21 (включая ПИР)</t>
  </si>
  <si>
    <t>18</t>
  </si>
  <si>
    <t>Строительство пристройки  к функционирующему детскому саду МБДОУ «Детский сад  № 119», г. Воронеж, ул. Тепличная, д. 18 (включая ПИР)</t>
  </si>
  <si>
    <t>Строительство детского сада на 280 мест в  мкр. Репное городского округа город Воронеж (включая ПИР)</t>
  </si>
  <si>
    <t>Строительство детского сада на 300 мест в мкр. Шилово г.о.г. Воронеж (включая ПИР)</t>
  </si>
  <si>
    <t>Подпрограмма "Развитие общего и дополнительного образования"</t>
  </si>
  <si>
    <t>Региональный проект «Современная школа»</t>
  </si>
  <si>
    <t>Образовательный центр на 2860 мест на Московском проспекте, г. Воронеж (включая ПИР)</t>
  </si>
  <si>
    <t>Общеобразовательная школа на 1500 мест по ул. Остужева в г. Воронеже</t>
  </si>
  <si>
    <t>Общеобразовательная школа на 1600 мест по ул. Домостроителей, 30а</t>
  </si>
  <si>
    <t>Школа по ул. Покровская, 18/5 в г. Воронеж  (ЖК «Каштановый»)</t>
  </si>
  <si>
    <t>19</t>
  </si>
  <si>
    <t>Общеобразовательная школа на 1575 мест по ул. Шишкова - ул. Загоровского в  г. Воронеже</t>
  </si>
  <si>
    <t>Строительство и реконструкция объектов общего и дополнительного образования</t>
  </si>
  <si>
    <t>20</t>
  </si>
  <si>
    <t>Реконструкция МБОУ СОШ № 45 по ул. 9 Января, 46, г. Воронеж (включая ПИР)</t>
  </si>
  <si>
    <t>21</t>
  </si>
  <si>
    <t>Пристройка к МБОУ СОШ № 77 по пер. Звездный, 2 (Масловка)</t>
  </si>
  <si>
    <t>IV.</t>
  </si>
  <si>
    <t xml:space="preserve">Культура  </t>
  </si>
  <si>
    <t>0800</t>
  </si>
  <si>
    <t>Другие вопросы в области культуры</t>
  </si>
  <si>
    <t>0804</t>
  </si>
  <si>
    <t>Муниципальная программа городского округа город Воронеж "Развитие культуры"</t>
  </si>
  <si>
    <t>Подпрограмма "Сохранение и развитие культуры и искусства"</t>
  </si>
  <si>
    <t>22</t>
  </si>
  <si>
    <t>«Музей Воздушно-Десантных войск» в г. Воронеже по адресу: ул. Генерала Лизюкова, 42в</t>
  </si>
  <si>
    <t>V.</t>
  </si>
  <si>
    <t>Социальная политика</t>
  </si>
  <si>
    <t>1000</t>
  </si>
  <si>
    <t>Охрана семьи и детства</t>
  </si>
  <si>
    <t>1004</t>
  </si>
  <si>
    <t xml:space="preserve">Муниципальная программа городского округа город Воронеж "Обеспечение доступным и комфортным жильём населения городского округа город Воронеж"                                                                                              </t>
  </si>
  <si>
    <t>23</t>
  </si>
  <si>
    <t>Основное мероприятие "Обеспечение жильем молодых семей"</t>
  </si>
  <si>
    <t>VI.</t>
  </si>
  <si>
    <t xml:space="preserve">Физическая культура и спорт </t>
  </si>
  <si>
    <t>1100</t>
  </si>
  <si>
    <t>Другие вопросы в области физической культуры и спорта</t>
  </si>
  <si>
    <t>1105</t>
  </si>
  <si>
    <t>Муниципальная  программа  городского округа город Воронеж "Развитие физической культуры и спорта"</t>
  </si>
  <si>
    <t xml:space="preserve">Основное мероприятие «Строительство и реконструкция физкультурно-спортивных сооружений на территории городского округа город Воронеж» </t>
  </si>
  <si>
    <t>24</t>
  </si>
  <si>
    <t>Физкультурно-оздоровительный комплекс на территории МБОУ СОШ № 4 (Бульвар Пионеров, 14)</t>
  </si>
  <si>
    <t>25</t>
  </si>
  <si>
    <t>Строительство футбольного поля в мкр. Никольское (г. Воронеж, ул. Дубянского)</t>
  </si>
  <si>
    <t>Региональный проект "Спорт- норма жизни"</t>
  </si>
  <si>
    <t>Строительство физкультурно-оздоровительного комплекса расположенного на территории МБОУ СОШ № 30 по адресу: ул. Туполева, 20, г. Воронеж</t>
  </si>
  <si>
    <r>
      <t xml:space="preserve"> </t>
    </r>
    <r>
      <rPr>
        <b/>
        <sz val="13"/>
        <color indexed="8"/>
        <rFont val="Times New Roman"/>
        <family val="1"/>
        <charset val="204"/>
      </rPr>
      <t>Физкультурно-оздоровительный комплекс открытого типа,  ул. Плехановская, 39, МБОУ СОШ № 35 (включая ПИР)</t>
    </r>
  </si>
  <si>
    <t>Физкультурно-оздоровительный комплекс открытого типа, ул. Краснознаменная, 74, МБОУ СОШ № 40 (включая ПИР)</t>
  </si>
  <si>
    <r>
      <t xml:space="preserve"> </t>
    </r>
    <r>
      <rPr>
        <sz val="13"/>
        <color indexed="8"/>
        <rFont val="Times New Roman"/>
        <family val="1"/>
        <charset val="204"/>
      </rPr>
      <t>Физкультурно-оздоровительный комплекс открытого типа,  ул. Краснознаменная, 74, МБОУ СОШ № 40 (включая ПИР)</t>
    </r>
  </si>
  <si>
    <t>Физкультурно-оздоровительный комплекс открытого типа,г. Воронеж примыкает к земельному участку ул. Воробьевская, 39  (включая ПИР)</t>
  </si>
  <si>
    <t>Физкультурно-оздоровительный комплекс открытого типа, ул. Переверткина, 16, МБОУ СОШ № 68 (включая ПИР)</t>
  </si>
  <si>
    <t>Физкультурно-оздоровительный комплекс открытого типа, ул. Черепанова, 18, МБОУ СОШ № 91 (включая ПИР)</t>
  </si>
  <si>
    <t>Физкультурно-оздоровительный комплекс открытого типа, ул. Генерала Лизюкова, 81, лицей №1(включая ПИР)</t>
  </si>
  <si>
    <r>
      <rPr>
        <sz val="13"/>
        <rFont val="Calibri"/>
        <family val="2"/>
        <charset val="204"/>
      </rPr>
      <t>»</t>
    </r>
    <r>
      <rPr>
        <sz val="13"/>
        <rFont val="Times New Roman"/>
        <family val="1"/>
        <charset val="204"/>
      </rPr>
      <t>.</t>
    </r>
  </si>
  <si>
    <t>Председатель Воронежской</t>
  </si>
  <si>
    <t>В.Ю. Кстенин</t>
  </si>
  <si>
    <t>В.Ф. Ходырев</t>
  </si>
  <si>
    <t xml:space="preserve">                                 Глава городского округа
                                 город Воронеж</t>
  </si>
  <si>
    <t>от 26.10.2022 № 579-V</t>
  </si>
  <si>
    <t xml:space="preserve">                                город Воронеж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</si>
</sst>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"/>
    <numFmt numFmtId="165" formatCode="#,##0.0"/>
    <numFmt numFmtId="166" formatCode="#,##0.000000"/>
    <numFmt numFmtId="167" formatCode="#,##0.0000"/>
    <numFmt numFmtId="168" formatCode="_-* #,##0.00&quot;р.&quot;_-;\-* #,##0.00&quot;р.&quot;_-;_-* &quot;-&quot;??&quot;р.&quot;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Calibri"/>
      <family val="2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2" fillId="0" borderId="0"/>
    <xf numFmtId="0" fontId="22" fillId="0" borderId="0"/>
    <xf numFmtId="168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49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3" fontId="3" fillId="2" borderId="0" xfId="1" applyNumberFormat="1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67" fontId="3" fillId="2" borderId="2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165" fontId="8" fillId="2" borderId="0" xfId="1" applyNumberFormat="1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49" fontId="13" fillId="2" borderId="2" xfId="1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top" wrapText="1"/>
    </xf>
    <xf numFmtId="4" fontId="4" fillId="2" borderId="2" xfId="1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top" wrapText="1"/>
    </xf>
    <xf numFmtId="3" fontId="15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3" fontId="12" fillId="2" borderId="2" xfId="1" applyNumberFormat="1" applyFont="1" applyFill="1" applyBorder="1" applyAlignment="1">
      <alignment horizontal="center" vertical="center" wrapText="1"/>
    </xf>
    <xf numFmtId="49" fontId="16" fillId="2" borderId="2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12" fillId="2" borderId="2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19" fillId="2" borderId="2" xfId="1" applyFont="1" applyFill="1" applyBorder="1" applyAlignment="1">
      <alignment horizontal="left" vertical="center" wrapText="1"/>
    </xf>
    <xf numFmtId="3" fontId="3" fillId="2" borderId="0" xfId="1" applyNumberFormat="1" applyFont="1" applyFill="1" applyAlignment="1">
      <alignment horizontal="right" vertical="center" wrapText="1"/>
    </xf>
    <xf numFmtId="49" fontId="3" fillId="3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165" fontId="9" fillId="2" borderId="0" xfId="0" applyNumberFormat="1" applyFont="1" applyFill="1" applyAlignment="1">
      <alignment horizontal="center" vertical="top" wrapText="1"/>
    </xf>
    <xf numFmtId="164" fontId="9" fillId="2" borderId="0" xfId="0" applyNumberFormat="1" applyFont="1" applyFill="1" applyAlignment="1">
      <alignment horizontal="center" vertical="top" wrapText="1"/>
    </xf>
    <xf numFmtId="165" fontId="9" fillId="3" borderId="0" xfId="0" applyNumberFormat="1" applyFont="1" applyFill="1" applyAlignment="1">
      <alignment horizontal="center" vertical="top" wrapText="1"/>
    </xf>
    <xf numFmtId="3" fontId="9" fillId="3" borderId="0" xfId="0" applyNumberFormat="1" applyFont="1" applyFill="1" applyAlignment="1">
      <alignment horizontal="center" vertical="top" wrapText="1"/>
    </xf>
    <xf numFmtId="4" fontId="9" fillId="3" borderId="0" xfId="0" applyNumberFormat="1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 wrapText="1"/>
    </xf>
    <xf numFmtId="49" fontId="4" fillId="3" borderId="0" xfId="0" applyNumberFormat="1" applyFont="1" applyFill="1" applyAlignment="1">
      <alignment horizontal="left" vertical="top" wrapText="1"/>
    </xf>
    <xf numFmtId="3" fontId="3" fillId="3" borderId="0" xfId="0" applyNumberFormat="1" applyFont="1" applyFill="1" applyAlignment="1">
      <alignment horizontal="center" vertical="top" wrapText="1"/>
    </xf>
    <xf numFmtId="49" fontId="4" fillId="3" borderId="0" xfId="0" applyNumberFormat="1" applyFont="1" applyFill="1" applyAlignment="1">
      <alignment horizontal="right" vertical="top" wrapText="1"/>
    </xf>
    <xf numFmtId="49" fontId="4" fillId="2" borderId="0" xfId="0" applyNumberFormat="1" applyFont="1" applyFill="1" applyAlignment="1">
      <alignment horizontal="center" vertical="top" wrapText="1"/>
    </xf>
    <xf numFmtId="3" fontId="3" fillId="3" borderId="0" xfId="0" applyNumberFormat="1" applyFont="1" applyFill="1" applyAlignment="1">
      <alignment horizontal="left" vertical="top" wrapText="1"/>
    </xf>
    <xf numFmtId="49" fontId="4" fillId="3" borderId="0" xfId="0" applyNumberFormat="1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horizontal="center" vertical="top" wrapText="1"/>
    </xf>
    <xf numFmtId="165" fontId="3" fillId="2" borderId="0" xfId="0" applyNumberFormat="1" applyFont="1" applyFill="1" applyAlignment="1">
      <alignment horizontal="center" vertical="top" wrapText="1"/>
    </xf>
    <xf numFmtId="165" fontId="3" fillId="3" borderId="0" xfId="0" applyNumberFormat="1" applyFont="1" applyFill="1" applyAlignment="1">
      <alignment horizontal="center" vertical="top" wrapText="1"/>
    </xf>
    <xf numFmtId="164" fontId="4" fillId="3" borderId="0" xfId="0" applyNumberFormat="1" applyFont="1" applyFill="1" applyAlignment="1">
      <alignment horizontal="center" vertical="top" wrapText="1"/>
    </xf>
    <xf numFmtId="4" fontId="3" fillId="2" borderId="0" xfId="0" applyNumberFormat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2" borderId="0" xfId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4" fillId="2" borderId="0" xfId="1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top" wrapText="1"/>
    </xf>
    <xf numFmtId="49" fontId="4" fillId="3" borderId="0" xfId="0" applyNumberFormat="1" applyFont="1" applyFill="1" applyAlignment="1">
      <alignment horizontal="right" vertical="top" wrapText="1"/>
    </xf>
  </cellXfs>
  <cellStyles count="6">
    <cellStyle name="Excel Built-in Normal" xfId="2" xr:uid="{00000000-0005-0000-0000-000000000000}"/>
    <cellStyle name="Excel Built-in Normal 1" xfId="3" xr:uid="{00000000-0005-0000-0000-000001000000}"/>
    <cellStyle name="Денежный 2" xfId="4" xr:uid="{00000000-0005-0000-0000-000002000000}"/>
    <cellStyle name="Обычный" xfId="0" builtinId="0"/>
    <cellStyle name="Обычный 2" xfId="1" xr:uid="{00000000-0005-0000-0000-000004000000}"/>
    <cellStyle name="Обычный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3"/>
  <sheetViews>
    <sheetView showZeros="0" tabSelected="1" view="pageBreakPreview" topLeftCell="A290" zoomScale="70" zoomScaleNormal="70" zoomScaleSheetLayoutView="70" workbookViewId="0">
      <selection activeCell="F360" sqref="F360"/>
    </sheetView>
  </sheetViews>
  <sheetFormatPr defaultColWidth="9.140625" defaultRowHeight="16.5" x14ac:dyDescent="0.25"/>
  <cols>
    <col min="1" max="1" width="5.28515625" style="1" customWidth="1"/>
    <col min="2" max="2" width="68" style="2" customWidth="1"/>
    <col min="3" max="3" width="10.5703125" style="2" customWidth="1"/>
    <col min="4" max="4" width="20.140625" style="3" hidden="1" customWidth="1"/>
    <col min="5" max="5" width="20.140625" style="4" hidden="1" customWidth="1"/>
    <col min="6" max="6" width="20.140625" style="4" customWidth="1"/>
    <col min="7" max="8" width="20.140625" style="4" hidden="1" customWidth="1"/>
    <col min="9" max="9" width="20.140625" style="3" hidden="1" customWidth="1"/>
    <col min="10" max="10" width="20.140625" style="3" customWidth="1"/>
    <col min="11" max="11" width="20.140625" style="4" hidden="1" customWidth="1"/>
    <col min="12" max="12" width="21.140625" style="3" customWidth="1"/>
    <col min="13" max="14" width="18.42578125" style="2" hidden="1" customWidth="1"/>
    <col min="15" max="15" width="29" style="2" customWidth="1"/>
    <col min="16" max="23" width="18.42578125" style="2" customWidth="1"/>
    <col min="24" max="16384" width="9.140625" style="2"/>
  </cols>
  <sheetData>
    <row r="1" spans="1:15" ht="16.5" hidden="1" customHeight="1" x14ac:dyDescent="0.25"/>
    <row r="2" spans="1:15" ht="16.5" customHeight="1" x14ac:dyDescent="0.25">
      <c r="A2" s="2"/>
      <c r="B2" s="5"/>
      <c r="C2" s="5"/>
      <c r="D2" s="5"/>
      <c r="E2" s="6"/>
      <c r="F2" s="6"/>
      <c r="G2" s="6"/>
      <c r="H2" s="6"/>
      <c r="I2" s="6"/>
      <c r="J2" s="105" t="s">
        <v>0</v>
      </c>
      <c r="K2" s="105"/>
      <c r="L2" s="105"/>
      <c r="M2" s="7"/>
    </row>
    <row r="3" spans="1:15" ht="16.5" customHeight="1" x14ac:dyDescent="0.25">
      <c r="A3" s="2"/>
      <c r="B3" s="5"/>
      <c r="C3" s="5"/>
      <c r="D3" s="5"/>
      <c r="E3" s="6"/>
      <c r="F3" s="6"/>
      <c r="G3" s="6"/>
      <c r="H3" s="6"/>
      <c r="I3" s="6"/>
      <c r="J3" s="105" t="s">
        <v>1</v>
      </c>
      <c r="K3" s="105"/>
      <c r="L3" s="105"/>
      <c r="M3" s="7"/>
    </row>
    <row r="4" spans="1:15" ht="16.5" customHeight="1" x14ac:dyDescent="0.25">
      <c r="A4" s="2"/>
      <c r="B4" s="5"/>
      <c r="C4" s="5"/>
      <c r="D4" s="5"/>
      <c r="E4" s="6"/>
      <c r="F4" s="6"/>
      <c r="G4" s="6"/>
      <c r="H4" s="6"/>
      <c r="I4" s="6"/>
      <c r="J4" s="105" t="s">
        <v>2</v>
      </c>
      <c r="K4" s="105"/>
      <c r="L4" s="105"/>
      <c r="M4" s="7"/>
    </row>
    <row r="5" spans="1:15" ht="24" customHeight="1" x14ac:dyDescent="0.25">
      <c r="D5" s="2"/>
      <c r="I5" s="4"/>
      <c r="J5" s="105" t="s">
        <v>180</v>
      </c>
      <c r="K5" s="105"/>
      <c r="L5" s="105"/>
      <c r="M5" s="7"/>
    </row>
    <row r="6" spans="1:15" hidden="1" x14ac:dyDescent="0.25">
      <c r="D6" s="5"/>
      <c r="E6" s="6"/>
      <c r="F6" s="6"/>
      <c r="G6" s="6"/>
      <c r="H6" s="6"/>
      <c r="I6" s="5"/>
      <c r="J6" s="5"/>
      <c r="K6" s="6"/>
      <c r="L6" s="2"/>
    </row>
    <row r="7" spans="1:15" hidden="1" x14ac:dyDescent="0.25">
      <c r="A7" s="5"/>
      <c r="B7" s="5"/>
      <c r="C7" s="5"/>
      <c r="D7" s="5"/>
      <c r="E7" s="6"/>
      <c r="F7" s="6"/>
      <c r="G7" s="6"/>
      <c r="H7" s="6"/>
      <c r="I7" s="5"/>
      <c r="J7" s="5"/>
      <c r="K7" s="6"/>
      <c r="L7" s="2"/>
    </row>
    <row r="8" spans="1:15" x14ac:dyDescent="0.25">
      <c r="A8" s="5"/>
      <c r="B8" s="5"/>
      <c r="C8" s="5"/>
      <c r="D8" s="5"/>
      <c r="E8" s="6"/>
      <c r="F8" s="6"/>
      <c r="G8" s="6"/>
      <c r="H8" s="6"/>
      <c r="I8" s="5"/>
      <c r="J8" s="5"/>
      <c r="K8" s="6"/>
      <c r="L8" s="2"/>
    </row>
    <row r="9" spans="1:15" customFormat="1" ht="52.5" customHeight="1" x14ac:dyDescent="0.25">
      <c r="A9" s="107" t="s">
        <v>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15" ht="0.6" customHeight="1" x14ac:dyDescent="0.25">
      <c r="A10" s="8"/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1:15" ht="54" customHeight="1" x14ac:dyDescent="0.25">
      <c r="A11" s="108" t="s">
        <v>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9"/>
    </row>
    <row r="12" spans="1:15" ht="9.75" customHeight="1" x14ac:dyDescent="0.25">
      <c r="A12" s="2"/>
      <c r="B12" s="3"/>
      <c r="C12" s="10"/>
      <c r="D12" s="10"/>
      <c r="E12" s="6"/>
      <c r="F12" s="6"/>
      <c r="G12" s="6"/>
      <c r="H12" s="6"/>
      <c r="I12" s="10"/>
      <c r="J12" s="10"/>
      <c r="K12" s="6"/>
    </row>
    <row r="13" spans="1:15" ht="16.5" customHeight="1" x14ac:dyDescent="0.25">
      <c r="A13" s="109" t="s">
        <v>5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</row>
    <row r="14" spans="1:15" ht="21.75" customHeight="1" x14ac:dyDescent="0.25">
      <c r="A14" s="110" t="s">
        <v>6</v>
      </c>
      <c r="B14" s="110" t="s">
        <v>7</v>
      </c>
      <c r="C14" s="111" t="s">
        <v>8</v>
      </c>
      <c r="D14" s="11"/>
      <c r="E14" s="11"/>
      <c r="F14" s="112" t="s">
        <v>9</v>
      </c>
      <c r="G14" s="113"/>
      <c r="H14" s="113"/>
      <c r="I14" s="113"/>
      <c r="J14" s="114"/>
      <c r="K14" s="12"/>
      <c r="L14" s="115" t="s">
        <v>10</v>
      </c>
    </row>
    <row r="15" spans="1:15" ht="49.5" customHeight="1" x14ac:dyDescent="0.25">
      <c r="A15" s="110"/>
      <c r="B15" s="110"/>
      <c r="C15" s="111"/>
      <c r="D15" s="13" t="s">
        <v>11</v>
      </c>
      <c r="E15" s="14" t="s">
        <v>12</v>
      </c>
      <c r="F15" s="14" t="s">
        <v>13</v>
      </c>
      <c r="G15" s="14" t="s">
        <v>14</v>
      </c>
      <c r="H15" s="14" t="s">
        <v>15</v>
      </c>
      <c r="I15" s="13" t="s">
        <v>16</v>
      </c>
      <c r="J15" s="13" t="s">
        <v>17</v>
      </c>
      <c r="K15" s="14" t="s">
        <v>14</v>
      </c>
      <c r="L15" s="115"/>
    </row>
    <row r="16" spans="1:15" ht="16.5" customHeight="1" x14ac:dyDescent="0.25">
      <c r="A16" s="15"/>
      <c r="B16" s="16" t="s">
        <v>18</v>
      </c>
      <c r="C16" s="17"/>
      <c r="D16" s="14">
        <f>D23+D82+D162+D280+D288+D300+D94</f>
        <v>2950903.0197599996</v>
      </c>
      <c r="E16" s="14">
        <f>E23+E82+E162+E280+E288+E300+E94</f>
        <v>7731223.6197599992</v>
      </c>
      <c r="F16" s="14">
        <f>F23+F82+F162+F280+F288+F300+F94</f>
        <v>10405785.619760001</v>
      </c>
      <c r="G16" s="14">
        <f>F16-E16</f>
        <v>2674562.0000000019</v>
      </c>
      <c r="H16" s="14">
        <f>H23+H82+H162+H280+H288+H300+H94</f>
        <v>109064.99815999999</v>
      </c>
      <c r="I16" s="14">
        <f>I23+I82+I162+I280+I288+I300+I94</f>
        <v>176441.99816000002</v>
      </c>
      <c r="J16" s="14">
        <f>J23+J82+J162+J280+J288+J300+J94</f>
        <v>6776042.5981599987</v>
      </c>
      <c r="K16" s="14">
        <f>J16-I16</f>
        <v>6599600.5999999987</v>
      </c>
      <c r="L16" s="17"/>
    </row>
    <row r="17" spans="1:17" ht="13.5" hidden="1" customHeight="1" x14ac:dyDescent="0.25">
      <c r="A17" s="117" t="s">
        <v>19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7" ht="18.75" customHeight="1" x14ac:dyDescent="0.25">
      <c r="A18" s="15"/>
      <c r="B18" s="18" t="s">
        <v>20</v>
      </c>
      <c r="C18" s="15"/>
      <c r="D18" s="17"/>
      <c r="E18" s="19"/>
      <c r="F18" s="19"/>
      <c r="G18" s="19"/>
      <c r="H18" s="19"/>
      <c r="I18" s="17"/>
      <c r="J18" s="17"/>
      <c r="K18" s="19"/>
      <c r="L18" s="17"/>
    </row>
    <row r="19" spans="1:17" ht="18.75" customHeight="1" x14ac:dyDescent="0.25">
      <c r="A19" s="15"/>
      <c r="B19" s="18" t="s">
        <v>21</v>
      </c>
      <c r="C19" s="15"/>
      <c r="D19" s="17">
        <f t="shared" ref="D19:F20" si="0">D25+D84+D164+D290+D302+D282+D99</f>
        <v>476350.2</v>
      </c>
      <c r="E19" s="19">
        <f t="shared" si="0"/>
        <v>917704.60000000009</v>
      </c>
      <c r="F19" s="17">
        <f t="shared" si="0"/>
        <v>1466243.2</v>
      </c>
      <c r="G19" s="17">
        <f t="shared" ref="G19:G20" si="1">F19-E19</f>
        <v>548538.59999999986</v>
      </c>
      <c r="H19" s="17">
        <f t="shared" ref="H19:K20" si="2">H25+H84+H164+H290+H302+H282+H99</f>
        <v>26302</v>
      </c>
      <c r="I19" s="17">
        <f t="shared" si="2"/>
        <v>27827.4</v>
      </c>
      <c r="J19" s="17">
        <f t="shared" si="2"/>
        <v>802072.5</v>
      </c>
      <c r="K19" s="20">
        <f t="shared" si="2"/>
        <v>774054.29999999993</v>
      </c>
      <c r="L19" s="17"/>
      <c r="M19" s="21"/>
      <c r="N19" s="2" t="s">
        <v>22</v>
      </c>
      <c r="O19" s="4"/>
      <c r="P19" s="4"/>
    </row>
    <row r="20" spans="1:17" ht="18.75" customHeight="1" x14ac:dyDescent="0.25">
      <c r="A20" s="15"/>
      <c r="B20" s="22" t="s">
        <v>23</v>
      </c>
      <c r="C20" s="15"/>
      <c r="D20" s="19">
        <f t="shared" si="0"/>
        <v>1398672.5729600003</v>
      </c>
      <c r="E20" s="19">
        <f t="shared" si="0"/>
        <v>5737638.7729600007</v>
      </c>
      <c r="F20" s="19">
        <f t="shared" si="0"/>
        <v>7722007.7729600007</v>
      </c>
      <c r="G20" s="19">
        <f t="shared" si="1"/>
        <v>1984369</v>
      </c>
      <c r="H20" s="19">
        <f t="shared" si="2"/>
        <v>77105.781209999986</v>
      </c>
      <c r="I20" s="20">
        <f t="shared" si="2"/>
        <v>78422.881209999992</v>
      </c>
      <c r="J20" s="19">
        <f t="shared" si="2"/>
        <v>4985755.681210001</v>
      </c>
      <c r="K20" s="20">
        <f t="shared" si="2"/>
        <v>4716817.8</v>
      </c>
      <c r="L20" s="17"/>
    </row>
    <row r="21" spans="1:17" ht="18.75" hidden="1" customHeight="1" x14ac:dyDescent="0.25">
      <c r="A21" s="15"/>
      <c r="B21" s="23" t="s">
        <v>24</v>
      </c>
      <c r="C21" s="15"/>
      <c r="D21" s="19">
        <f t="shared" ref="D21:F22" si="3">D26+D85+D165+D291+D303</f>
        <v>1398672.5729600003</v>
      </c>
      <c r="E21" s="19">
        <f t="shared" si="3"/>
        <v>5567638.7729600007</v>
      </c>
      <c r="F21" s="19">
        <f t="shared" si="3"/>
        <v>7552007.7729600007</v>
      </c>
      <c r="G21" s="19">
        <f t="shared" ref="G21:G109" si="4">F21-D21</f>
        <v>6153335.2000000002</v>
      </c>
      <c r="H21" s="19">
        <f t="shared" ref="H21:K22" si="5">H26+H85+H165+H291+H303</f>
        <v>77105.781209999986</v>
      </c>
      <c r="I21" s="20">
        <f t="shared" si="5"/>
        <v>78422.881209999992</v>
      </c>
      <c r="J21" s="20">
        <f t="shared" si="5"/>
        <v>4985755.681210001</v>
      </c>
      <c r="K21" s="20">
        <f t="shared" si="5"/>
        <v>4716817.8</v>
      </c>
      <c r="L21" s="17"/>
    </row>
    <row r="22" spans="1:17" ht="18.75" customHeight="1" x14ac:dyDescent="0.25">
      <c r="A22" s="15"/>
      <c r="B22" s="18" t="s">
        <v>25</v>
      </c>
      <c r="C22" s="15"/>
      <c r="D22" s="19">
        <f t="shared" si="3"/>
        <v>1075880.2468000001</v>
      </c>
      <c r="E22" s="19">
        <f t="shared" si="3"/>
        <v>1075880.2468000001</v>
      </c>
      <c r="F22" s="24">
        <f t="shared" si="3"/>
        <v>1217534.6468</v>
      </c>
      <c r="G22" s="19">
        <f t="shared" si="4"/>
        <v>141654.39999999991</v>
      </c>
      <c r="H22" s="19">
        <f t="shared" si="5"/>
        <v>5657.21695</v>
      </c>
      <c r="I22" s="19">
        <f t="shared" si="5"/>
        <v>70191.716950000002</v>
      </c>
      <c r="J22" s="19">
        <f t="shared" si="5"/>
        <v>988214.41694999998</v>
      </c>
      <c r="K22" s="20">
        <f t="shared" si="5"/>
        <v>918022.7</v>
      </c>
      <c r="L22" s="17"/>
      <c r="N22" s="2" t="s">
        <v>26</v>
      </c>
      <c r="O22" s="25"/>
      <c r="P22" s="25"/>
      <c r="Q22" s="26"/>
    </row>
    <row r="23" spans="1:17" ht="21.6" customHeight="1" x14ac:dyDescent="0.25">
      <c r="A23" s="27" t="s">
        <v>27</v>
      </c>
      <c r="B23" s="16" t="s">
        <v>28</v>
      </c>
      <c r="C23" s="28" t="s">
        <v>29</v>
      </c>
      <c r="D23" s="29">
        <f>D25+D26+D27</f>
        <v>0</v>
      </c>
      <c r="E23" s="14">
        <f>E25+E26+E27</f>
        <v>1808243.3</v>
      </c>
      <c r="F23" s="29">
        <f>F25+F26+F27</f>
        <v>2321740.6</v>
      </c>
      <c r="G23" s="29">
        <f>F23-E23</f>
        <v>513497.30000000005</v>
      </c>
      <c r="H23" s="29">
        <f>H25+H26+H27</f>
        <v>0</v>
      </c>
      <c r="I23" s="29">
        <f t="shared" ref="I23:K23" si="6">I25+I26+I27</f>
        <v>0</v>
      </c>
      <c r="J23" s="29">
        <f t="shared" si="6"/>
        <v>941506.6</v>
      </c>
      <c r="K23" s="14">
        <f t="shared" si="6"/>
        <v>750800.8</v>
      </c>
      <c r="L23" s="17"/>
    </row>
    <row r="24" spans="1:17" ht="18.75" customHeight="1" x14ac:dyDescent="0.25">
      <c r="A24" s="28"/>
      <c r="B24" s="22" t="s">
        <v>20</v>
      </c>
      <c r="C24" s="28"/>
      <c r="D24" s="29"/>
      <c r="E24" s="14"/>
      <c r="F24" s="29"/>
      <c r="G24" s="29">
        <f t="shared" si="4"/>
        <v>0</v>
      </c>
      <c r="H24" s="29"/>
      <c r="I24" s="29"/>
      <c r="J24" s="29"/>
      <c r="K24" s="14"/>
      <c r="L24" s="17"/>
    </row>
    <row r="25" spans="1:17" ht="18.75" customHeight="1" x14ac:dyDescent="0.25">
      <c r="A25" s="28"/>
      <c r="B25" s="18" t="s">
        <v>21</v>
      </c>
      <c r="C25" s="28"/>
      <c r="D25" s="17">
        <f>D51+D68+D72+D76+D80</f>
        <v>0</v>
      </c>
      <c r="E25" s="19">
        <f>E51+E68+E72+E76+E80+E41+E46</f>
        <v>51872.800000000003</v>
      </c>
      <c r="F25" s="30">
        <f>F51+F68+F72+F76+F80+F41+F46+F33+F57+F62</f>
        <v>52437.999999999993</v>
      </c>
      <c r="G25" s="17">
        <f t="shared" ref="G25:G26" si="7">F25-E25</f>
        <v>565.19999999998981</v>
      </c>
      <c r="H25" s="17">
        <f>H51+H68+H72+H76+H80</f>
        <v>0</v>
      </c>
      <c r="I25" s="17">
        <f t="shared" ref="I25:K25" si="8">I51+I68+I72+I76+I80+I41+I46+I33</f>
        <v>0</v>
      </c>
      <c r="J25" s="17">
        <f>J51+J68+J72+J76+J80+J41+J46+J33+J57</f>
        <v>991.59999999999991</v>
      </c>
      <c r="K25" s="19">
        <f t="shared" si="8"/>
        <v>800.8</v>
      </c>
      <c r="L25" s="31">
        <f>L51</f>
        <v>0</v>
      </c>
    </row>
    <row r="26" spans="1:17" ht="18.75" customHeight="1" x14ac:dyDescent="0.25">
      <c r="A26" s="28"/>
      <c r="B26" s="22" t="s">
        <v>23</v>
      </c>
      <c r="C26" s="28"/>
      <c r="D26" s="17">
        <f t="shared" ref="D26" si="9">D52+D69+D73+D77+D81</f>
        <v>0</v>
      </c>
      <c r="E26" s="19">
        <f>E52+E69+E73+E77+E81+E47+E42</f>
        <v>1756370.5</v>
      </c>
      <c r="F26" s="17">
        <f>F52+F69+F73+F77+F81+F47+F42+F34+F58+F63</f>
        <v>2269302.6</v>
      </c>
      <c r="G26" s="17">
        <f t="shared" si="7"/>
        <v>512932.10000000009</v>
      </c>
      <c r="H26" s="17">
        <f t="shared" ref="H26" si="10">H52+H69+H73+H77+H81</f>
        <v>0</v>
      </c>
      <c r="I26" s="17">
        <f t="shared" ref="I26:K26" si="11">I52+I69+I73+I77+I81+I47+I42+I34</f>
        <v>0</v>
      </c>
      <c r="J26" s="30">
        <f>J52+J69+J73+J77+J81+J47+J42+J34+J58</f>
        <v>940515</v>
      </c>
      <c r="K26" s="19">
        <f t="shared" si="11"/>
        <v>750000</v>
      </c>
      <c r="L26" s="31">
        <f t="shared" ref="L26:L27" si="12">L52</f>
        <v>0</v>
      </c>
    </row>
    <row r="27" spans="1:17" ht="18.75" hidden="1" customHeight="1" x14ac:dyDescent="0.25">
      <c r="A27" s="28"/>
      <c r="B27" s="18" t="s">
        <v>25</v>
      </c>
      <c r="C27" s="28"/>
      <c r="D27" s="30">
        <f t="shared" ref="D27:J27" si="13">D53</f>
        <v>0</v>
      </c>
      <c r="E27" s="19">
        <f t="shared" si="13"/>
        <v>0</v>
      </c>
      <c r="F27" s="17">
        <f t="shared" si="13"/>
        <v>0</v>
      </c>
      <c r="G27" s="17">
        <f t="shared" si="4"/>
        <v>0</v>
      </c>
      <c r="H27" s="17">
        <f t="shared" ref="H27:I27" si="14">H53</f>
        <v>0</v>
      </c>
      <c r="I27" s="17">
        <f t="shared" si="14"/>
        <v>0</v>
      </c>
      <c r="J27" s="17">
        <f t="shared" si="13"/>
        <v>0</v>
      </c>
      <c r="K27" s="19">
        <f t="shared" ref="K27:K109" si="15">J27-H27</f>
        <v>0</v>
      </c>
      <c r="L27" s="31">
        <f t="shared" si="12"/>
        <v>0</v>
      </c>
    </row>
    <row r="28" spans="1:17" ht="21" hidden="1" customHeight="1" x14ac:dyDescent="0.25">
      <c r="A28" s="28"/>
      <c r="B28" s="32" t="s">
        <v>30</v>
      </c>
      <c r="C28" s="33" t="s">
        <v>31</v>
      </c>
      <c r="D28" s="34">
        <f t="shared" ref="D28" si="16">D29+D47</f>
        <v>0</v>
      </c>
      <c r="E28" s="35">
        <f>E29</f>
        <v>0</v>
      </c>
      <c r="F28" s="34">
        <f t="shared" ref="F28:G28" si="17">F29</f>
        <v>0</v>
      </c>
      <c r="G28" s="34">
        <f t="shared" si="17"/>
        <v>0</v>
      </c>
      <c r="H28" s="34">
        <f t="shared" ref="H28:J28" si="18">H29+H47</f>
        <v>0</v>
      </c>
      <c r="I28" s="34">
        <f t="shared" si="18"/>
        <v>0</v>
      </c>
      <c r="J28" s="34">
        <f t="shared" si="18"/>
        <v>750000</v>
      </c>
      <c r="K28" s="35">
        <f t="shared" ref="K28" si="19">K29</f>
        <v>0</v>
      </c>
      <c r="L28" s="31"/>
    </row>
    <row r="29" spans="1:17" ht="39" hidden="1" customHeight="1" x14ac:dyDescent="0.25">
      <c r="A29" s="28"/>
      <c r="B29" s="36" t="s">
        <v>32</v>
      </c>
      <c r="C29" s="28" t="s">
        <v>31</v>
      </c>
      <c r="D29" s="29">
        <f t="shared" ref="D29:K30" si="20">D30</f>
        <v>0</v>
      </c>
      <c r="E29" s="14">
        <f t="shared" si="20"/>
        <v>0</v>
      </c>
      <c r="F29" s="29">
        <f t="shared" si="20"/>
        <v>0</v>
      </c>
      <c r="G29" s="29">
        <f t="shared" ref="G29" si="21">F29-E29</f>
        <v>0</v>
      </c>
      <c r="H29" s="29">
        <f t="shared" si="20"/>
        <v>0</v>
      </c>
      <c r="I29" s="29">
        <f t="shared" si="20"/>
        <v>0</v>
      </c>
      <c r="J29" s="29">
        <f t="shared" si="20"/>
        <v>0</v>
      </c>
      <c r="K29" s="14">
        <f t="shared" ref="K29" si="22">J29-I29</f>
        <v>0</v>
      </c>
      <c r="L29" s="31"/>
    </row>
    <row r="30" spans="1:17" ht="33.75" hidden="1" customHeight="1" x14ac:dyDescent="0.25">
      <c r="A30" s="28"/>
      <c r="B30" s="36" t="s">
        <v>33</v>
      </c>
      <c r="C30" s="28" t="s">
        <v>31</v>
      </c>
      <c r="D30" s="29">
        <f>D42</f>
        <v>0</v>
      </c>
      <c r="E30" s="14">
        <f>E31</f>
        <v>0</v>
      </c>
      <c r="F30" s="29">
        <f t="shared" si="20"/>
        <v>0</v>
      </c>
      <c r="G30" s="29">
        <f t="shared" si="20"/>
        <v>0</v>
      </c>
      <c r="H30" s="29">
        <f>H42</f>
        <v>0</v>
      </c>
      <c r="I30" s="29">
        <f>I42</f>
        <v>0</v>
      </c>
      <c r="J30" s="29">
        <f>J42</f>
        <v>0</v>
      </c>
      <c r="K30" s="14">
        <f t="shared" si="20"/>
        <v>0</v>
      </c>
      <c r="L30" s="31"/>
    </row>
    <row r="31" spans="1:17" ht="55.5" hidden="1" customHeight="1" x14ac:dyDescent="0.25">
      <c r="A31" s="15" t="s">
        <v>34</v>
      </c>
      <c r="B31" s="37" t="s">
        <v>35</v>
      </c>
      <c r="C31" s="15" t="s">
        <v>31</v>
      </c>
      <c r="D31" s="17">
        <f>SUM(D33:D35)</f>
        <v>0</v>
      </c>
      <c r="E31" s="19">
        <f>SUM(E33:E34)</f>
        <v>0</v>
      </c>
      <c r="F31" s="17">
        <f>SUM(F33:F34)</f>
        <v>0</v>
      </c>
      <c r="G31" s="17">
        <f>F31-E31</f>
        <v>0</v>
      </c>
      <c r="H31" s="17">
        <f>SUM(H33:H35)</f>
        <v>0</v>
      </c>
      <c r="I31" s="17">
        <f>SUM(I33:I35)</f>
        <v>0</v>
      </c>
      <c r="J31" s="17">
        <f t="shared" ref="J31:K31" si="23">SUM(J33:J34)</f>
        <v>0</v>
      </c>
      <c r="K31" s="19">
        <f t="shared" si="23"/>
        <v>0</v>
      </c>
      <c r="L31" s="31" t="s">
        <v>36</v>
      </c>
    </row>
    <row r="32" spans="1:17" ht="18.75" hidden="1" customHeight="1" x14ac:dyDescent="0.25">
      <c r="A32" s="28"/>
      <c r="B32" s="22" t="s">
        <v>20</v>
      </c>
      <c r="C32" s="15"/>
      <c r="D32" s="17"/>
      <c r="E32" s="19"/>
      <c r="F32" s="17"/>
      <c r="G32" s="17">
        <f t="shared" ref="G32" si="24">F32-D32</f>
        <v>0</v>
      </c>
      <c r="H32" s="17"/>
      <c r="I32" s="17"/>
      <c r="J32" s="17"/>
      <c r="K32" s="19">
        <f t="shared" ref="K32" si="25">J32-H32</f>
        <v>0</v>
      </c>
      <c r="L32" s="19"/>
    </row>
    <row r="33" spans="1:12" ht="18.75" hidden="1" customHeight="1" x14ac:dyDescent="0.25">
      <c r="A33" s="28"/>
      <c r="B33" s="18" t="s">
        <v>21</v>
      </c>
      <c r="C33" s="15"/>
      <c r="D33" s="30"/>
      <c r="E33" s="19"/>
      <c r="F33" s="17"/>
      <c r="G33" s="17">
        <f>F33-E33</f>
        <v>0</v>
      </c>
      <c r="H33" s="17"/>
      <c r="I33" s="17"/>
      <c r="J33" s="17"/>
      <c r="K33" s="19">
        <f>J33-I33</f>
        <v>0</v>
      </c>
      <c r="L33" s="17"/>
    </row>
    <row r="34" spans="1:12" ht="18.75" hidden="1" customHeight="1" x14ac:dyDescent="0.25">
      <c r="A34" s="28"/>
      <c r="B34" s="22" t="s">
        <v>37</v>
      </c>
      <c r="C34" s="15"/>
      <c r="D34" s="17"/>
      <c r="E34" s="19"/>
      <c r="F34" s="17"/>
      <c r="G34" s="17">
        <f>F34-E34</f>
        <v>0</v>
      </c>
      <c r="H34" s="17"/>
      <c r="I34" s="17"/>
      <c r="J34" s="17"/>
      <c r="K34" s="19">
        <f>J34-I34</f>
        <v>0</v>
      </c>
      <c r="L34" s="17"/>
    </row>
    <row r="35" spans="1:12" ht="21" customHeight="1" x14ac:dyDescent="0.25">
      <c r="A35" s="28"/>
      <c r="B35" s="32" t="s">
        <v>38</v>
      </c>
      <c r="C35" s="33" t="s">
        <v>39</v>
      </c>
      <c r="D35" s="34">
        <f t="shared" ref="D35:E35" si="26">D36+D64</f>
        <v>0</v>
      </c>
      <c r="E35" s="35">
        <f t="shared" si="26"/>
        <v>1808243.3</v>
      </c>
      <c r="F35" s="34">
        <f>F36+F64</f>
        <v>2321740.6</v>
      </c>
      <c r="G35" s="29">
        <f t="shared" ref="G35:G37" si="27">F35-E35</f>
        <v>513497.30000000005</v>
      </c>
      <c r="H35" s="34">
        <f t="shared" ref="H35:K35" si="28">H36+H64</f>
        <v>0</v>
      </c>
      <c r="I35" s="34">
        <f t="shared" si="28"/>
        <v>0</v>
      </c>
      <c r="J35" s="34">
        <f>J36+J64</f>
        <v>941506.60000000009</v>
      </c>
      <c r="K35" s="35">
        <f t="shared" si="28"/>
        <v>750800.8</v>
      </c>
      <c r="L35" s="31"/>
    </row>
    <row r="36" spans="1:12" ht="39" customHeight="1" x14ac:dyDescent="0.25">
      <c r="A36" s="28"/>
      <c r="B36" s="36" t="s">
        <v>32</v>
      </c>
      <c r="C36" s="28" t="s">
        <v>39</v>
      </c>
      <c r="D36" s="29">
        <f t="shared" ref="D36:K36" si="29">D37</f>
        <v>0</v>
      </c>
      <c r="E36" s="14">
        <f t="shared" si="29"/>
        <v>1617877.8</v>
      </c>
      <c r="F36" s="29">
        <f>F37</f>
        <v>2131325.1</v>
      </c>
      <c r="G36" s="29">
        <f t="shared" si="27"/>
        <v>513447.30000000005</v>
      </c>
      <c r="H36" s="29">
        <f t="shared" si="29"/>
        <v>0</v>
      </c>
      <c r="I36" s="29">
        <f t="shared" si="29"/>
        <v>0</v>
      </c>
      <c r="J36" s="29">
        <f>J37</f>
        <v>941456.60000000009</v>
      </c>
      <c r="K36" s="14">
        <f t="shared" si="29"/>
        <v>750750.8</v>
      </c>
      <c r="L36" s="31"/>
    </row>
    <row r="37" spans="1:12" ht="33.75" customHeight="1" x14ac:dyDescent="0.25">
      <c r="A37" s="28"/>
      <c r="B37" s="36" t="s">
        <v>33</v>
      </c>
      <c r="C37" s="28" t="s">
        <v>39</v>
      </c>
      <c r="D37" s="29">
        <f>D49</f>
        <v>0</v>
      </c>
      <c r="E37" s="14">
        <f>E49+E39+E44</f>
        <v>1617877.8</v>
      </c>
      <c r="F37" s="29">
        <f>F49+F39+F44+F60+F55</f>
        <v>2131325.1</v>
      </c>
      <c r="G37" s="29">
        <f t="shared" si="27"/>
        <v>513447.30000000005</v>
      </c>
      <c r="H37" s="29">
        <f>H49</f>
        <v>0</v>
      </c>
      <c r="I37" s="29">
        <f>I49</f>
        <v>0</v>
      </c>
      <c r="J37" s="29">
        <f>J49+J39+J44+J60+J55</f>
        <v>941456.60000000009</v>
      </c>
      <c r="K37" s="14">
        <f t="shared" ref="K37" si="30">K49+K39+K44</f>
        <v>750750.8</v>
      </c>
      <c r="L37" s="31"/>
    </row>
    <row r="38" spans="1:12" ht="89.25" customHeight="1" x14ac:dyDescent="0.25">
      <c r="A38" s="28"/>
      <c r="B38" s="36" t="s">
        <v>40</v>
      </c>
      <c r="C38" s="28"/>
      <c r="D38" s="29"/>
      <c r="E38" s="14"/>
      <c r="F38" s="29">
        <f>F39+F44+F49</f>
        <v>1716478.2000000002</v>
      </c>
      <c r="G38" s="29"/>
      <c r="H38" s="29"/>
      <c r="I38" s="29"/>
      <c r="J38" s="29">
        <f>J39+J44+J49</f>
        <v>750750.8</v>
      </c>
      <c r="K38" s="14"/>
      <c r="L38" s="31"/>
    </row>
    <row r="39" spans="1:12" ht="55.5" customHeight="1" x14ac:dyDescent="0.25">
      <c r="A39" s="15" t="s">
        <v>34</v>
      </c>
      <c r="B39" s="37" t="s">
        <v>41</v>
      </c>
      <c r="C39" s="15" t="s">
        <v>39</v>
      </c>
      <c r="D39" s="17">
        <f>SUM(D41:D43)</f>
        <v>0</v>
      </c>
      <c r="E39" s="19">
        <f>SUM(E41:E43)</f>
        <v>758519.3</v>
      </c>
      <c r="F39" s="17">
        <f>SUM(F41:F43)</f>
        <v>758521.1</v>
      </c>
      <c r="G39" s="17">
        <f>F39-E39</f>
        <v>1.7999999999301508</v>
      </c>
      <c r="H39" s="17">
        <f>SUM(H41:H43)</f>
        <v>0</v>
      </c>
      <c r="I39" s="17">
        <f>SUM(I41:I43)</f>
        <v>0</v>
      </c>
      <c r="J39" s="17">
        <f>SUM(J41:J43)</f>
        <v>0</v>
      </c>
      <c r="K39" s="19">
        <f>J39-I39</f>
        <v>0</v>
      </c>
      <c r="L39" s="31" t="s">
        <v>36</v>
      </c>
    </row>
    <row r="40" spans="1:12" ht="18.75" customHeight="1" x14ac:dyDescent="0.25">
      <c r="A40" s="28"/>
      <c r="B40" s="22" t="s">
        <v>20</v>
      </c>
      <c r="C40" s="15"/>
      <c r="D40" s="17"/>
      <c r="E40" s="19"/>
      <c r="F40" s="17"/>
      <c r="G40" s="17">
        <f t="shared" si="4"/>
        <v>0</v>
      </c>
      <c r="H40" s="17"/>
      <c r="I40" s="17"/>
      <c r="J40" s="17"/>
      <c r="K40" s="19">
        <f t="shared" si="15"/>
        <v>0</v>
      </c>
      <c r="L40" s="19"/>
    </row>
    <row r="41" spans="1:12" ht="18.75" customHeight="1" x14ac:dyDescent="0.25">
      <c r="A41" s="28"/>
      <c r="B41" s="18" t="s">
        <v>21</v>
      </c>
      <c r="C41" s="15"/>
      <c r="D41" s="30"/>
      <c r="E41" s="19">
        <v>757.8</v>
      </c>
      <c r="F41" s="17">
        <v>759.6</v>
      </c>
      <c r="G41" s="17">
        <f>F41-E41</f>
        <v>1.8000000000000682</v>
      </c>
      <c r="H41" s="17"/>
      <c r="I41" s="17"/>
      <c r="J41" s="17"/>
      <c r="K41" s="19">
        <f>J41-I41</f>
        <v>0</v>
      </c>
      <c r="L41" s="17"/>
    </row>
    <row r="42" spans="1:12" ht="18.75" customHeight="1" x14ac:dyDescent="0.25">
      <c r="A42" s="28"/>
      <c r="B42" s="22" t="s">
        <v>23</v>
      </c>
      <c r="C42" s="15"/>
      <c r="D42" s="17"/>
      <c r="E42" s="19">
        <v>757761.5</v>
      </c>
      <c r="F42" s="17">
        <v>757761.5</v>
      </c>
      <c r="G42" s="17">
        <f>F42-E42</f>
        <v>0</v>
      </c>
      <c r="H42" s="17"/>
      <c r="I42" s="17"/>
      <c r="J42" s="17"/>
      <c r="K42" s="19">
        <f>J42-I42</f>
        <v>0</v>
      </c>
      <c r="L42" s="17"/>
    </row>
    <row r="43" spans="1:12" s="5" customFormat="1" ht="18.75" hidden="1" customHeight="1" x14ac:dyDescent="0.25">
      <c r="A43" s="28"/>
      <c r="B43" s="18" t="s">
        <v>25</v>
      </c>
      <c r="C43" s="15"/>
      <c r="D43" s="30"/>
      <c r="E43" s="19"/>
      <c r="F43" s="17"/>
      <c r="G43" s="17">
        <f t="shared" si="4"/>
        <v>0</v>
      </c>
      <c r="H43" s="17"/>
      <c r="I43" s="17"/>
      <c r="J43" s="17"/>
      <c r="K43" s="19">
        <f t="shared" si="15"/>
        <v>0</v>
      </c>
      <c r="L43" s="17"/>
    </row>
    <row r="44" spans="1:12" ht="111" customHeight="1" x14ac:dyDescent="0.25">
      <c r="A44" s="15" t="s">
        <v>42</v>
      </c>
      <c r="B44" s="37" t="s">
        <v>43</v>
      </c>
      <c r="C44" s="15" t="s">
        <v>39</v>
      </c>
      <c r="D44" s="17">
        <f>SUM(D46:D48)</f>
        <v>0</v>
      </c>
      <c r="E44" s="19">
        <f>SUM(E46:E48)</f>
        <v>750750</v>
      </c>
      <c r="F44" s="30">
        <f>SUM(F46:F48)</f>
        <v>750750</v>
      </c>
      <c r="G44" s="17">
        <f>F44-E44</f>
        <v>0</v>
      </c>
      <c r="H44" s="17">
        <f>SUM(H46:H48)</f>
        <v>0</v>
      </c>
      <c r="I44" s="17">
        <f>SUM(I46:I48)</f>
        <v>0</v>
      </c>
      <c r="J44" s="17">
        <f>SUM(J46:J48)</f>
        <v>750750.8</v>
      </c>
      <c r="K44" s="19">
        <f>J44-I44</f>
        <v>750750.8</v>
      </c>
      <c r="L44" s="31" t="s">
        <v>36</v>
      </c>
    </row>
    <row r="45" spans="1:12" ht="18.75" customHeight="1" x14ac:dyDescent="0.25">
      <c r="A45" s="28"/>
      <c r="B45" s="22" t="s">
        <v>20</v>
      </c>
      <c r="C45" s="15"/>
      <c r="D45" s="17"/>
      <c r="E45" s="19"/>
      <c r="F45" s="17"/>
      <c r="G45" s="17">
        <f t="shared" ref="G45:G48" si="31">F45-D45</f>
        <v>0</v>
      </c>
      <c r="H45" s="17"/>
      <c r="I45" s="17"/>
      <c r="J45" s="17"/>
      <c r="K45" s="19">
        <f t="shared" ref="K45:K48" si="32">J45-H45</f>
        <v>0</v>
      </c>
      <c r="L45" s="19"/>
    </row>
    <row r="46" spans="1:12" ht="18.75" customHeight="1" x14ac:dyDescent="0.25">
      <c r="A46" s="28"/>
      <c r="B46" s="18" t="s">
        <v>21</v>
      </c>
      <c r="C46" s="15"/>
      <c r="D46" s="30"/>
      <c r="E46" s="19">
        <v>750</v>
      </c>
      <c r="F46" s="30">
        <v>750</v>
      </c>
      <c r="G46" s="17">
        <f>F46-E46</f>
        <v>0</v>
      </c>
      <c r="H46" s="17"/>
      <c r="I46" s="17"/>
      <c r="J46" s="17">
        <v>750.8</v>
      </c>
      <c r="K46" s="19">
        <f>J46-I46</f>
        <v>750.8</v>
      </c>
      <c r="L46" s="17"/>
    </row>
    <row r="47" spans="1:12" ht="18.75" customHeight="1" x14ac:dyDescent="0.25">
      <c r="A47" s="28"/>
      <c r="B47" s="22" t="s">
        <v>23</v>
      </c>
      <c r="C47" s="15"/>
      <c r="D47" s="17"/>
      <c r="E47" s="19">
        <v>750000</v>
      </c>
      <c r="F47" s="30">
        <v>750000</v>
      </c>
      <c r="G47" s="17">
        <f>F47-E47</f>
        <v>0</v>
      </c>
      <c r="H47" s="17"/>
      <c r="I47" s="17"/>
      <c r="J47" s="30">
        <v>750000</v>
      </c>
      <c r="K47" s="19">
        <f>J47-I47</f>
        <v>750000</v>
      </c>
      <c r="L47" s="17"/>
    </row>
    <row r="48" spans="1:12" s="5" customFormat="1" ht="18.75" hidden="1" customHeight="1" x14ac:dyDescent="0.25">
      <c r="A48" s="28"/>
      <c r="B48" s="18" t="s">
        <v>25</v>
      </c>
      <c r="C48" s="15"/>
      <c r="D48" s="30"/>
      <c r="E48" s="19"/>
      <c r="F48" s="17"/>
      <c r="G48" s="17">
        <f t="shared" si="31"/>
        <v>0</v>
      </c>
      <c r="H48" s="17"/>
      <c r="I48" s="17"/>
      <c r="J48" s="17"/>
      <c r="K48" s="19">
        <f t="shared" si="32"/>
        <v>0</v>
      </c>
      <c r="L48" s="17"/>
    </row>
    <row r="49" spans="1:12" ht="53.25" customHeight="1" x14ac:dyDescent="0.25">
      <c r="A49" s="15" t="s">
        <v>44</v>
      </c>
      <c r="B49" s="37" t="s">
        <v>45</v>
      </c>
      <c r="C49" s="15" t="s">
        <v>39</v>
      </c>
      <c r="D49" s="17">
        <f>SUM(D51:D53)</f>
        <v>0</v>
      </c>
      <c r="E49" s="19">
        <f>SUM(E51:E53)</f>
        <v>108608.5</v>
      </c>
      <c r="F49" s="17">
        <f>SUM(F51:F53)</f>
        <v>207207.1</v>
      </c>
      <c r="G49" s="17">
        <f>F49-E49</f>
        <v>98598.6</v>
      </c>
      <c r="H49" s="17">
        <f>SUM(H51:H53)</f>
        <v>0</v>
      </c>
      <c r="I49" s="17">
        <f>SUM(I51:I53)</f>
        <v>0</v>
      </c>
      <c r="J49" s="17">
        <f>SUM(J51:J53)</f>
        <v>0</v>
      </c>
      <c r="K49" s="19">
        <f>J49-I49</f>
        <v>0</v>
      </c>
      <c r="L49" s="31" t="s">
        <v>36</v>
      </c>
    </row>
    <row r="50" spans="1:12" ht="18.75" customHeight="1" x14ac:dyDescent="0.25">
      <c r="A50" s="28"/>
      <c r="B50" s="22" t="s">
        <v>20</v>
      </c>
      <c r="C50" s="15"/>
      <c r="D50" s="17"/>
      <c r="E50" s="19"/>
      <c r="F50" s="17"/>
      <c r="G50" s="17">
        <f t="shared" si="4"/>
        <v>0</v>
      </c>
      <c r="H50" s="17"/>
      <c r="I50" s="17"/>
      <c r="J50" s="17"/>
      <c r="K50" s="19">
        <f t="shared" si="15"/>
        <v>0</v>
      </c>
      <c r="L50" s="19"/>
    </row>
    <row r="51" spans="1:12" ht="18.75" customHeight="1" x14ac:dyDescent="0.25">
      <c r="A51" s="28"/>
      <c r="B51" s="18" t="s">
        <v>21</v>
      </c>
      <c r="C51" s="15"/>
      <c r="D51" s="30"/>
      <c r="E51" s="19">
        <v>108.5</v>
      </c>
      <c r="F51" s="17">
        <v>207.1</v>
      </c>
      <c r="G51" s="17">
        <f>F51-E51</f>
        <v>98.6</v>
      </c>
      <c r="H51" s="17"/>
      <c r="I51" s="17"/>
      <c r="J51" s="17"/>
      <c r="K51" s="19">
        <f>J51-I51</f>
        <v>0</v>
      </c>
      <c r="L51" s="17"/>
    </row>
    <row r="52" spans="1:12" ht="18.75" customHeight="1" x14ac:dyDescent="0.25">
      <c r="A52" s="28"/>
      <c r="B52" s="22" t="s">
        <v>23</v>
      </c>
      <c r="C52" s="15"/>
      <c r="D52" s="17"/>
      <c r="E52" s="19">
        <v>108500</v>
      </c>
      <c r="F52" s="30">
        <v>207000</v>
      </c>
      <c r="G52" s="17">
        <f>F52-E52</f>
        <v>98500</v>
      </c>
      <c r="H52" s="17"/>
      <c r="I52" s="17"/>
      <c r="J52" s="17"/>
      <c r="K52" s="19">
        <f>J52-I52</f>
        <v>0</v>
      </c>
      <c r="L52" s="17"/>
    </row>
    <row r="53" spans="1:12" s="5" customFormat="1" ht="18.75" hidden="1" customHeight="1" x14ac:dyDescent="0.25">
      <c r="A53" s="28"/>
      <c r="B53" s="18" t="s">
        <v>25</v>
      </c>
      <c r="C53" s="15"/>
      <c r="D53" s="30"/>
      <c r="E53" s="19"/>
      <c r="F53" s="17"/>
      <c r="G53" s="17">
        <f t="shared" si="4"/>
        <v>0</v>
      </c>
      <c r="H53" s="17"/>
      <c r="I53" s="17"/>
      <c r="J53" s="17"/>
      <c r="K53" s="19">
        <f t="shared" si="15"/>
        <v>0</v>
      </c>
      <c r="L53" s="17"/>
    </row>
    <row r="54" spans="1:12" ht="53.25" customHeight="1" x14ac:dyDescent="0.25">
      <c r="A54" s="28"/>
      <c r="B54" s="36" t="s">
        <v>46</v>
      </c>
      <c r="C54" s="28"/>
      <c r="D54" s="29"/>
      <c r="E54" s="14"/>
      <c r="F54" s="29">
        <f>F55</f>
        <v>190705.7</v>
      </c>
      <c r="G54" s="29"/>
      <c r="H54" s="29"/>
      <c r="I54" s="29"/>
      <c r="J54" s="29">
        <f>J55</f>
        <v>190705.8</v>
      </c>
      <c r="K54" s="14"/>
      <c r="L54" s="31"/>
    </row>
    <row r="55" spans="1:12" ht="55.5" customHeight="1" x14ac:dyDescent="0.25">
      <c r="A55" s="15" t="s">
        <v>47</v>
      </c>
      <c r="B55" s="37" t="s">
        <v>48</v>
      </c>
      <c r="C55" s="15" t="s">
        <v>39</v>
      </c>
      <c r="D55" s="17">
        <f>SUM(D57:D59)</f>
        <v>0</v>
      </c>
      <c r="E55" s="19">
        <f>SUM(E57:E59)</f>
        <v>758519.3</v>
      </c>
      <c r="F55" s="17">
        <f>SUM(F57:F58)</f>
        <v>190705.7</v>
      </c>
      <c r="G55" s="17">
        <f>F55-E55</f>
        <v>-567813.60000000009</v>
      </c>
      <c r="H55" s="17">
        <f>SUM(H57:H59)</f>
        <v>0</v>
      </c>
      <c r="I55" s="17">
        <f>SUM(I57:I59)</f>
        <v>0</v>
      </c>
      <c r="J55" s="17">
        <f>SUM(J57:J58)</f>
        <v>190705.8</v>
      </c>
      <c r="K55" s="19">
        <f>J55-I55</f>
        <v>190705.8</v>
      </c>
      <c r="L55" s="31" t="s">
        <v>36</v>
      </c>
    </row>
    <row r="56" spans="1:12" ht="18.75" customHeight="1" x14ac:dyDescent="0.25">
      <c r="A56" s="28"/>
      <c r="B56" s="22" t="s">
        <v>20</v>
      </c>
      <c r="C56" s="15"/>
      <c r="D56" s="17"/>
      <c r="E56" s="19"/>
      <c r="F56" s="17"/>
      <c r="G56" s="17">
        <f t="shared" ref="G56" si="33">F56-D56</f>
        <v>0</v>
      </c>
      <c r="H56" s="17"/>
      <c r="I56" s="17"/>
      <c r="J56" s="17"/>
      <c r="K56" s="19">
        <f t="shared" ref="K56" si="34">J56-H56</f>
        <v>0</v>
      </c>
      <c r="L56" s="19"/>
    </row>
    <row r="57" spans="1:12" ht="18.75" customHeight="1" x14ac:dyDescent="0.25">
      <c r="A57" s="28"/>
      <c r="B57" s="18" t="s">
        <v>21</v>
      </c>
      <c r="C57" s="15"/>
      <c r="D57" s="30"/>
      <c r="E57" s="19">
        <v>757.8</v>
      </c>
      <c r="F57" s="17">
        <v>190.7</v>
      </c>
      <c r="G57" s="17">
        <f>F57-E57</f>
        <v>-567.09999999999991</v>
      </c>
      <c r="H57" s="17"/>
      <c r="I57" s="17"/>
      <c r="J57" s="17">
        <v>190.8</v>
      </c>
      <c r="K57" s="19">
        <f>J57-I57</f>
        <v>190.8</v>
      </c>
      <c r="L57" s="17"/>
    </row>
    <row r="58" spans="1:12" ht="18.75" customHeight="1" x14ac:dyDescent="0.25">
      <c r="A58" s="28"/>
      <c r="B58" s="22" t="s">
        <v>23</v>
      </c>
      <c r="C58" s="15"/>
      <c r="D58" s="17"/>
      <c r="E58" s="19">
        <v>757761.5</v>
      </c>
      <c r="F58" s="30">
        <v>190515</v>
      </c>
      <c r="G58" s="30">
        <f>F58-E58</f>
        <v>-567246.5</v>
      </c>
      <c r="H58" s="30"/>
      <c r="I58" s="30"/>
      <c r="J58" s="30">
        <v>190515</v>
      </c>
      <c r="K58" s="19">
        <f>J58-I58</f>
        <v>190515</v>
      </c>
      <c r="L58" s="17"/>
    </row>
    <row r="59" spans="1:12" ht="63" customHeight="1" x14ac:dyDescent="0.25">
      <c r="A59" s="28"/>
      <c r="B59" s="36" t="s">
        <v>49</v>
      </c>
      <c r="C59" s="28"/>
      <c r="D59" s="29"/>
      <c r="E59" s="14"/>
      <c r="F59" s="29">
        <f>F60</f>
        <v>224141.2</v>
      </c>
      <c r="G59" s="14"/>
      <c r="H59" s="14"/>
      <c r="I59" s="29"/>
      <c r="J59" s="14"/>
      <c r="K59" s="14"/>
      <c r="L59" s="31"/>
    </row>
    <row r="60" spans="1:12" ht="55.5" customHeight="1" x14ac:dyDescent="0.25">
      <c r="A60" s="15" t="s">
        <v>50</v>
      </c>
      <c r="B60" s="37" t="s">
        <v>51</v>
      </c>
      <c r="C60" s="15" t="s">
        <v>39</v>
      </c>
      <c r="D60" s="17">
        <f>SUM(D62:D64)</f>
        <v>0</v>
      </c>
      <c r="E60" s="19">
        <f>SUM(E62:E64)</f>
        <v>948884.8</v>
      </c>
      <c r="F60" s="17">
        <f>SUM(F62:F63)</f>
        <v>224141.2</v>
      </c>
      <c r="G60" s="19">
        <f>F60-E60</f>
        <v>-724743.60000000009</v>
      </c>
      <c r="H60" s="19">
        <f>SUM(H62:H64)</f>
        <v>0</v>
      </c>
      <c r="I60" s="17">
        <f>SUM(I62:I64)</f>
        <v>0</v>
      </c>
      <c r="J60" s="17"/>
      <c r="K60" s="19"/>
      <c r="L60" s="31" t="s">
        <v>36</v>
      </c>
    </row>
    <row r="61" spans="1:12" ht="18.75" customHeight="1" x14ac:dyDescent="0.25">
      <c r="A61" s="28"/>
      <c r="B61" s="22" t="s">
        <v>20</v>
      </c>
      <c r="C61" s="15"/>
      <c r="D61" s="17"/>
      <c r="E61" s="19"/>
      <c r="F61" s="17"/>
      <c r="G61" s="19">
        <f t="shared" ref="G61" si="35">F61-D61</f>
        <v>0</v>
      </c>
      <c r="H61" s="19"/>
      <c r="I61" s="17"/>
      <c r="J61" s="17"/>
      <c r="K61" s="19">
        <f t="shared" ref="K61" si="36">J61-H61</f>
        <v>0</v>
      </c>
      <c r="L61" s="19"/>
    </row>
    <row r="62" spans="1:12" ht="18.75" customHeight="1" x14ac:dyDescent="0.25">
      <c r="A62" s="28"/>
      <c r="B62" s="18" t="s">
        <v>21</v>
      </c>
      <c r="C62" s="15"/>
      <c r="D62" s="30"/>
      <c r="E62" s="19">
        <v>757.8</v>
      </c>
      <c r="F62" s="17">
        <v>224.1</v>
      </c>
      <c r="G62" s="19">
        <f>F62-E62</f>
        <v>-533.69999999999993</v>
      </c>
      <c r="H62" s="19"/>
      <c r="I62" s="17"/>
      <c r="J62" s="17"/>
      <c r="K62" s="19">
        <f>J62-I62</f>
        <v>0</v>
      </c>
      <c r="L62" s="17"/>
    </row>
    <row r="63" spans="1:12" ht="18.75" customHeight="1" x14ac:dyDescent="0.25">
      <c r="A63" s="28"/>
      <c r="B63" s="22" t="s">
        <v>23</v>
      </c>
      <c r="C63" s="15"/>
      <c r="D63" s="17"/>
      <c r="E63" s="19">
        <v>757761.5</v>
      </c>
      <c r="F63" s="17">
        <v>223917.1</v>
      </c>
      <c r="G63" s="19">
        <f>F63-E63</f>
        <v>-533844.4</v>
      </c>
      <c r="H63" s="19"/>
      <c r="I63" s="17"/>
      <c r="J63" s="17"/>
      <c r="K63" s="19">
        <f>J63-I63</f>
        <v>0</v>
      </c>
      <c r="L63" s="17"/>
    </row>
    <row r="64" spans="1:12" ht="54" customHeight="1" x14ac:dyDescent="0.25">
      <c r="A64" s="28"/>
      <c r="B64" s="36" t="s">
        <v>52</v>
      </c>
      <c r="C64" s="28" t="s">
        <v>39</v>
      </c>
      <c r="D64" s="29">
        <f>D65</f>
        <v>0</v>
      </c>
      <c r="E64" s="14">
        <f>E65</f>
        <v>190365.5</v>
      </c>
      <c r="F64" s="29">
        <f>F65</f>
        <v>190415.5</v>
      </c>
      <c r="G64" s="14">
        <f t="shared" ref="G64:G65" si="37">F64-E64</f>
        <v>50</v>
      </c>
      <c r="H64" s="14">
        <f>H65</f>
        <v>0</v>
      </c>
      <c r="I64" s="29">
        <f>I65</f>
        <v>0</v>
      </c>
      <c r="J64" s="13">
        <f>J65</f>
        <v>50</v>
      </c>
      <c r="K64" s="14">
        <f>J64-I64</f>
        <v>50</v>
      </c>
      <c r="L64" s="31">
        <f>L65</f>
        <v>0</v>
      </c>
    </row>
    <row r="65" spans="1:12" ht="56.25" customHeight="1" x14ac:dyDescent="0.25">
      <c r="A65" s="28"/>
      <c r="B65" s="36" t="s">
        <v>53</v>
      </c>
      <c r="C65" s="28" t="s">
        <v>39</v>
      </c>
      <c r="D65" s="29">
        <f>SUM(D66,D70,D74)+D78</f>
        <v>0</v>
      </c>
      <c r="E65" s="14">
        <f>SUM(E66,E70,E74)+E78</f>
        <v>190365.5</v>
      </c>
      <c r="F65" s="29">
        <f>SUM(F66,F70,F74)+F78</f>
        <v>190415.5</v>
      </c>
      <c r="G65" s="14">
        <f t="shared" si="37"/>
        <v>50</v>
      </c>
      <c r="H65" s="14">
        <f>SUM(H66,H70,H74)+H78</f>
        <v>0</v>
      </c>
      <c r="I65" s="29">
        <f>SUM(I66,I70,I74)+I78</f>
        <v>0</v>
      </c>
      <c r="J65" s="13">
        <f>SUM(J66,J70,J74)+J78</f>
        <v>50</v>
      </c>
      <c r="K65" s="14">
        <f t="shared" ref="K65" si="38">J65-I65</f>
        <v>50</v>
      </c>
      <c r="L65" s="31">
        <f>SUM(L66,L70,L74)</f>
        <v>0</v>
      </c>
    </row>
    <row r="66" spans="1:12" ht="88.5" customHeight="1" x14ac:dyDescent="0.25">
      <c r="A66" s="15" t="s">
        <v>54</v>
      </c>
      <c r="B66" s="37" t="s">
        <v>55</v>
      </c>
      <c r="C66" s="15" t="s">
        <v>39</v>
      </c>
      <c r="D66" s="17">
        <f>SUM(D68:D69)</f>
        <v>0</v>
      </c>
      <c r="E66" s="19">
        <f>SUM(E68:E69)</f>
        <v>190365.5</v>
      </c>
      <c r="F66" s="17">
        <f>SUM(F68:F69)</f>
        <v>190365.5</v>
      </c>
      <c r="G66" s="19">
        <f>F66-E66</f>
        <v>0</v>
      </c>
      <c r="H66" s="19">
        <f>SUM(H68:H69)</f>
        <v>0</v>
      </c>
      <c r="I66" s="17">
        <f>SUM(I68:I69)</f>
        <v>0</v>
      </c>
      <c r="J66" s="30">
        <f>SUM(J68:J69)</f>
        <v>0</v>
      </c>
      <c r="K66" s="19">
        <f>J66-I66</f>
        <v>0</v>
      </c>
      <c r="L66" s="31" t="s">
        <v>56</v>
      </c>
    </row>
    <row r="67" spans="1:12" ht="18.75" customHeight="1" x14ac:dyDescent="0.25">
      <c r="A67" s="15"/>
      <c r="B67" s="22" t="s">
        <v>20</v>
      </c>
      <c r="C67" s="15"/>
      <c r="D67" s="17"/>
      <c r="E67" s="19"/>
      <c r="F67" s="17"/>
      <c r="G67" s="19">
        <f t="shared" si="4"/>
        <v>0</v>
      </c>
      <c r="H67" s="19"/>
      <c r="I67" s="17"/>
      <c r="J67" s="30"/>
      <c r="K67" s="19">
        <f t="shared" si="15"/>
        <v>0</v>
      </c>
      <c r="L67" s="19"/>
    </row>
    <row r="68" spans="1:12" ht="18.75" customHeight="1" x14ac:dyDescent="0.25">
      <c r="A68" s="15"/>
      <c r="B68" s="18" t="s">
        <v>21</v>
      </c>
      <c r="C68" s="15"/>
      <c r="D68" s="30"/>
      <c r="E68" s="19">
        <v>50256.5</v>
      </c>
      <c r="F68" s="17">
        <v>50256.5</v>
      </c>
      <c r="G68" s="19">
        <f t="shared" ref="G68:G69" si="39">F68-E68</f>
        <v>0</v>
      </c>
      <c r="H68" s="19"/>
      <c r="I68" s="30"/>
      <c r="J68" s="30"/>
      <c r="K68" s="19">
        <f t="shared" ref="K68:K69" si="40">J68-I68</f>
        <v>0</v>
      </c>
      <c r="L68" s="17"/>
    </row>
    <row r="69" spans="1:12" ht="18.75" customHeight="1" x14ac:dyDescent="0.25">
      <c r="A69" s="15"/>
      <c r="B69" s="22" t="s">
        <v>23</v>
      </c>
      <c r="C69" s="15"/>
      <c r="D69" s="17"/>
      <c r="E69" s="19">
        <v>140109</v>
      </c>
      <c r="F69" s="30">
        <v>140109</v>
      </c>
      <c r="G69" s="19">
        <f t="shared" si="39"/>
        <v>0</v>
      </c>
      <c r="H69" s="19"/>
      <c r="I69" s="17"/>
      <c r="J69" s="30"/>
      <c r="K69" s="19">
        <f t="shared" si="40"/>
        <v>0</v>
      </c>
      <c r="L69" s="17"/>
    </row>
    <row r="70" spans="1:12" ht="64.5" customHeight="1" x14ac:dyDescent="0.25">
      <c r="A70" s="15" t="s">
        <v>57</v>
      </c>
      <c r="B70" s="37" t="s">
        <v>58</v>
      </c>
      <c r="C70" s="15" t="s">
        <v>39</v>
      </c>
      <c r="D70" s="17">
        <f>SUM(D72:D73)</f>
        <v>0</v>
      </c>
      <c r="E70" s="19">
        <f>SUM(E72:E73)</f>
        <v>0</v>
      </c>
      <c r="F70" s="30">
        <f>SUM(F72:F73)</f>
        <v>50</v>
      </c>
      <c r="G70" s="19">
        <f t="shared" si="4"/>
        <v>50</v>
      </c>
      <c r="H70" s="19">
        <f>SUM(H72:H73)</f>
        <v>0</v>
      </c>
      <c r="I70" s="17">
        <f>SUM(I72:I73)</f>
        <v>0</v>
      </c>
      <c r="J70" s="30">
        <f>SUM(J72:J73)</f>
        <v>50</v>
      </c>
      <c r="K70" s="19">
        <f t="shared" si="15"/>
        <v>50</v>
      </c>
      <c r="L70" s="31" t="s">
        <v>56</v>
      </c>
    </row>
    <row r="71" spans="1:12" ht="20.25" customHeight="1" x14ac:dyDescent="0.25">
      <c r="A71" s="28"/>
      <c r="B71" s="22" t="s">
        <v>20</v>
      </c>
      <c r="C71" s="15"/>
      <c r="D71" s="17"/>
      <c r="E71" s="19"/>
      <c r="F71" s="30"/>
      <c r="G71" s="19">
        <f t="shared" si="4"/>
        <v>0</v>
      </c>
      <c r="H71" s="19"/>
      <c r="I71" s="17"/>
      <c r="J71" s="30"/>
      <c r="K71" s="19">
        <f t="shared" si="15"/>
        <v>0</v>
      </c>
      <c r="L71" s="19"/>
    </row>
    <row r="72" spans="1:12" ht="20.25" customHeight="1" x14ac:dyDescent="0.25">
      <c r="A72" s="28"/>
      <c r="B72" s="18" t="s">
        <v>21</v>
      </c>
      <c r="C72" s="15"/>
      <c r="D72" s="17"/>
      <c r="E72" s="19"/>
      <c r="F72" s="30">
        <v>50</v>
      </c>
      <c r="G72" s="19">
        <f t="shared" si="4"/>
        <v>50</v>
      </c>
      <c r="H72" s="19"/>
      <c r="I72" s="17"/>
      <c r="J72" s="30">
        <v>50</v>
      </c>
      <c r="K72" s="19">
        <f t="shared" si="15"/>
        <v>50</v>
      </c>
      <c r="L72" s="17"/>
    </row>
    <row r="73" spans="1:12" ht="20.25" hidden="1" customHeight="1" x14ac:dyDescent="0.25">
      <c r="A73" s="28"/>
      <c r="B73" s="22" t="s">
        <v>37</v>
      </c>
      <c r="C73" s="15"/>
      <c r="D73" s="17"/>
      <c r="E73" s="19"/>
      <c r="F73" s="19"/>
      <c r="G73" s="19">
        <f t="shared" si="4"/>
        <v>0</v>
      </c>
      <c r="H73" s="19"/>
      <c r="I73" s="17"/>
      <c r="J73" s="17"/>
      <c r="K73" s="19">
        <f t="shared" si="15"/>
        <v>0</v>
      </c>
      <c r="L73" s="17"/>
    </row>
    <row r="74" spans="1:12" ht="89.25" hidden="1" customHeight="1" x14ac:dyDescent="0.25">
      <c r="A74" s="15" t="s">
        <v>47</v>
      </c>
      <c r="B74" s="37"/>
      <c r="C74" s="15" t="s">
        <v>39</v>
      </c>
      <c r="D74" s="17">
        <f>SUM(D76:D77)</f>
        <v>0</v>
      </c>
      <c r="E74" s="19">
        <f>SUM(E76:E77)</f>
        <v>0</v>
      </c>
      <c r="F74" s="19">
        <f>SUM(F76:F77)</f>
        <v>0</v>
      </c>
      <c r="G74" s="19">
        <f t="shared" si="4"/>
        <v>0</v>
      </c>
      <c r="H74" s="19">
        <f>SUM(H76:H77)</f>
        <v>0</v>
      </c>
      <c r="I74" s="17">
        <f>SUM(I76:I77)</f>
        <v>0</v>
      </c>
      <c r="J74" s="17">
        <f>SUM(J76:J77)</f>
        <v>0</v>
      </c>
      <c r="K74" s="19">
        <f t="shared" si="15"/>
        <v>0</v>
      </c>
      <c r="L74" s="31" t="s">
        <v>56</v>
      </c>
    </row>
    <row r="75" spans="1:12" ht="18.75" hidden="1" customHeight="1" x14ac:dyDescent="0.25">
      <c r="A75" s="28"/>
      <c r="B75" s="22" t="s">
        <v>20</v>
      </c>
      <c r="C75" s="15"/>
      <c r="D75" s="17"/>
      <c r="E75" s="19"/>
      <c r="F75" s="19"/>
      <c r="G75" s="19">
        <f t="shared" si="4"/>
        <v>0</v>
      </c>
      <c r="H75" s="19"/>
      <c r="I75" s="17"/>
      <c r="J75" s="17"/>
      <c r="K75" s="19">
        <f t="shared" si="15"/>
        <v>0</v>
      </c>
      <c r="L75" s="19"/>
    </row>
    <row r="76" spans="1:12" ht="18.75" hidden="1" customHeight="1" x14ac:dyDescent="0.25">
      <c r="A76" s="28"/>
      <c r="B76" s="18" t="s">
        <v>21</v>
      </c>
      <c r="C76" s="15"/>
      <c r="D76" s="17"/>
      <c r="E76" s="19"/>
      <c r="F76" s="19"/>
      <c r="G76" s="19">
        <f t="shared" si="4"/>
        <v>0</v>
      </c>
      <c r="H76" s="19"/>
      <c r="I76" s="17"/>
      <c r="J76" s="17"/>
      <c r="K76" s="19">
        <f t="shared" si="15"/>
        <v>0</v>
      </c>
      <c r="L76" s="17"/>
    </row>
    <row r="77" spans="1:12" ht="18.75" hidden="1" customHeight="1" x14ac:dyDescent="0.25">
      <c r="A77" s="28"/>
      <c r="B77" s="22" t="s">
        <v>37</v>
      </c>
      <c r="C77" s="15"/>
      <c r="D77" s="17"/>
      <c r="E77" s="19"/>
      <c r="F77" s="19"/>
      <c r="G77" s="19">
        <f t="shared" si="4"/>
        <v>0</v>
      </c>
      <c r="H77" s="19"/>
      <c r="I77" s="17"/>
      <c r="J77" s="17"/>
      <c r="K77" s="19">
        <f t="shared" si="15"/>
        <v>0</v>
      </c>
      <c r="L77" s="17"/>
    </row>
    <row r="78" spans="1:12" ht="78.75" hidden="1" customHeight="1" x14ac:dyDescent="0.25">
      <c r="A78" s="15" t="s">
        <v>50</v>
      </c>
      <c r="B78" s="37"/>
      <c r="C78" s="15" t="s">
        <v>39</v>
      </c>
      <c r="D78" s="17">
        <f>SUM(D80:D81)</f>
        <v>0</v>
      </c>
      <c r="E78" s="19">
        <f>SUM(E80:E81)</f>
        <v>0</v>
      </c>
      <c r="F78" s="19">
        <f>SUM(F80:F81)</f>
        <v>0</v>
      </c>
      <c r="G78" s="19">
        <f t="shared" si="4"/>
        <v>0</v>
      </c>
      <c r="H78" s="19">
        <f>SUM(H80:H81)</f>
        <v>0</v>
      </c>
      <c r="I78" s="17">
        <f>SUM(I80:I81)</f>
        <v>0</v>
      </c>
      <c r="J78" s="17">
        <f>SUM(J80:J81)</f>
        <v>0</v>
      </c>
      <c r="K78" s="19">
        <f t="shared" si="15"/>
        <v>0</v>
      </c>
      <c r="L78" s="31" t="s">
        <v>56</v>
      </c>
    </row>
    <row r="79" spans="1:12" ht="18.75" hidden="1" customHeight="1" x14ac:dyDescent="0.25">
      <c r="A79" s="28"/>
      <c r="B79" s="22" t="s">
        <v>20</v>
      </c>
      <c r="C79" s="15"/>
      <c r="D79" s="17"/>
      <c r="E79" s="19"/>
      <c r="F79" s="19"/>
      <c r="G79" s="19">
        <f t="shared" si="4"/>
        <v>0</v>
      </c>
      <c r="H79" s="19"/>
      <c r="I79" s="17"/>
      <c r="J79" s="17"/>
      <c r="K79" s="19">
        <f t="shared" si="15"/>
        <v>0</v>
      </c>
      <c r="L79" s="19"/>
    </row>
    <row r="80" spans="1:12" ht="18.75" hidden="1" customHeight="1" x14ac:dyDescent="0.25">
      <c r="A80" s="28"/>
      <c r="B80" s="18" t="s">
        <v>21</v>
      </c>
      <c r="C80" s="15"/>
      <c r="D80" s="17"/>
      <c r="E80" s="19"/>
      <c r="F80" s="19"/>
      <c r="G80" s="19">
        <f t="shared" si="4"/>
        <v>0</v>
      </c>
      <c r="H80" s="19"/>
      <c r="I80" s="17"/>
      <c r="J80" s="17"/>
      <c r="K80" s="19">
        <f t="shared" si="15"/>
        <v>0</v>
      </c>
      <c r="L80" s="17"/>
    </row>
    <row r="81" spans="1:17" ht="18.75" hidden="1" customHeight="1" x14ac:dyDescent="0.25">
      <c r="A81" s="28"/>
      <c r="B81" s="22" t="s">
        <v>37</v>
      </c>
      <c r="C81" s="15"/>
      <c r="D81" s="17"/>
      <c r="E81" s="19"/>
      <c r="F81" s="19"/>
      <c r="G81" s="19">
        <f t="shared" si="4"/>
        <v>0</v>
      </c>
      <c r="H81" s="19"/>
      <c r="I81" s="17"/>
      <c r="J81" s="17"/>
      <c r="K81" s="19">
        <f t="shared" si="15"/>
        <v>0</v>
      </c>
      <c r="L81" s="17"/>
    </row>
    <row r="82" spans="1:17" s="5" customFormat="1" ht="23.25" customHeight="1" x14ac:dyDescent="0.25">
      <c r="A82" s="27" t="s">
        <v>59</v>
      </c>
      <c r="B82" s="16" t="s">
        <v>60</v>
      </c>
      <c r="C82" s="28" t="s">
        <v>61</v>
      </c>
      <c r="D82" s="29">
        <f>SUM(D84:D86)</f>
        <v>2777.3</v>
      </c>
      <c r="E82" s="29">
        <f t="shared" ref="E82" si="41">SUM(E84:E86)</f>
        <v>1575325.2000000002</v>
      </c>
      <c r="F82" s="13">
        <f>SUM(F84:F86)</f>
        <v>1546291</v>
      </c>
      <c r="G82" s="14">
        <f t="shared" ref="G82:G88" si="42">F82-E82</f>
        <v>-29034.200000000186</v>
      </c>
      <c r="H82" s="14">
        <f>SUM(H84:H86)</f>
        <v>0</v>
      </c>
      <c r="I82" s="29">
        <f>SUM(I84:I86)</f>
        <v>0</v>
      </c>
      <c r="J82" s="29">
        <f>SUM(J84:J86)</f>
        <v>2174436.1999999997</v>
      </c>
      <c r="K82" s="14">
        <f t="shared" ref="K82:K88" si="43">J82-I82</f>
        <v>2174436.1999999997</v>
      </c>
      <c r="L82" s="17">
        <f>SUM(L84:L86)</f>
        <v>0</v>
      </c>
      <c r="N82" s="5" t="s">
        <v>62</v>
      </c>
      <c r="O82" s="26"/>
      <c r="P82" s="26"/>
      <c r="Q82" s="26"/>
    </row>
    <row r="83" spans="1:17" ht="19.149999999999999" customHeight="1" x14ac:dyDescent="0.25">
      <c r="A83" s="28"/>
      <c r="B83" s="22" t="s">
        <v>20</v>
      </c>
      <c r="C83" s="15"/>
      <c r="D83" s="17"/>
      <c r="E83" s="30"/>
      <c r="F83" s="30"/>
      <c r="G83" s="14">
        <f t="shared" si="42"/>
        <v>0</v>
      </c>
      <c r="H83" s="19"/>
      <c r="I83" s="30"/>
      <c r="J83" s="17"/>
      <c r="K83" s="14">
        <f t="shared" si="43"/>
        <v>0</v>
      </c>
      <c r="L83" s="17"/>
      <c r="N83" s="2" t="s">
        <v>63</v>
      </c>
      <c r="O83" s="4"/>
      <c r="P83" s="4"/>
    </row>
    <row r="84" spans="1:17" ht="18.75" customHeight="1" x14ac:dyDescent="0.25">
      <c r="A84" s="28"/>
      <c r="B84" s="18" t="s">
        <v>21</v>
      </c>
      <c r="C84" s="15"/>
      <c r="D84" s="30">
        <f>D91+D154+D160</f>
        <v>833.2</v>
      </c>
      <c r="E84" s="17">
        <f t="shared" ref="E84:E85" si="44">E91+E154+E160+E140+E145+E150+E154</f>
        <v>2379.6000000000004</v>
      </c>
      <c r="F84" s="17">
        <f>F91+F154+F160+F140+F145+F150+F133</f>
        <v>2350.7000000000003</v>
      </c>
      <c r="G84" s="14">
        <f t="shared" si="42"/>
        <v>-28.900000000000091</v>
      </c>
      <c r="H84" s="19">
        <f>H91+H154+H160</f>
        <v>0</v>
      </c>
      <c r="I84" s="30">
        <f>I91+I154+I160</f>
        <v>0</v>
      </c>
      <c r="J84" s="17">
        <f>J91+J154+J160+J140+J145+J150+J133</f>
        <v>95925.8</v>
      </c>
      <c r="K84" s="14">
        <f t="shared" si="43"/>
        <v>95925.8</v>
      </c>
      <c r="L84" s="31">
        <f>L91</f>
        <v>0</v>
      </c>
    </row>
    <row r="85" spans="1:17" ht="16.5" customHeight="1" x14ac:dyDescent="0.25">
      <c r="A85" s="28"/>
      <c r="B85" s="22" t="s">
        <v>23</v>
      </c>
      <c r="C85" s="15"/>
      <c r="D85" s="17">
        <f>D92+D155+D161</f>
        <v>1944.1</v>
      </c>
      <c r="E85" s="17">
        <f t="shared" si="44"/>
        <v>1572945.6</v>
      </c>
      <c r="F85" s="17">
        <f>F92+F155+F161+F141+F146+F151+F134</f>
        <v>1543940.3</v>
      </c>
      <c r="G85" s="14">
        <f t="shared" si="42"/>
        <v>-29005.300000000047</v>
      </c>
      <c r="H85" s="19">
        <f>H92+H155+H161</f>
        <v>0</v>
      </c>
      <c r="I85" s="17">
        <f>I92+I155+I161</f>
        <v>0</v>
      </c>
      <c r="J85" s="17">
        <f>J92+J155+J161+J141+J146+J151+J134</f>
        <v>2078510.4</v>
      </c>
      <c r="K85" s="14">
        <f t="shared" si="43"/>
        <v>2078510.4</v>
      </c>
      <c r="L85" s="31">
        <f>L92</f>
        <v>0</v>
      </c>
    </row>
    <row r="86" spans="1:17" ht="18.75" hidden="1" customHeight="1" x14ac:dyDescent="0.25">
      <c r="A86" s="28"/>
      <c r="B86" s="18" t="s">
        <v>25</v>
      </c>
      <c r="C86" s="15"/>
      <c r="D86" s="17">
        <f>D93</f>
        <v>0</v>
      </c>
      <c r="E86" s="19">
        <f>E93</f>
        <v>0</v>
      </c>
      <c r="F86" s="19">
        <f>F93</f>
        <v>0</v>
      </c>
      <c r="G86" s="14">
        <f t="shared" si="42"/>
        <v>0</v>
      </c>
      <c r="H86" s="19">
        <f>H93</f>
        <v>0</v>
      </c>
      <c r="I86" s="30">
        <f>I93</f>
        <v>0</v>
      </c>
      <c r="J86" s="30">
        <f>J93</f>
        <v>0</v>
      </c>
      <c r="K86" s="14">
        <f t="shared" si="43"/>
        <v>0</v>
      </c>
      <c r="L86" s="31"/>
    </row>
    <row r="87" spans="1:17" s="39" customFormat="1" ht="18.75" customHeight="1" x14ac:dyDescent="0.25">
      <c r="A87" s="33"/>
      <c r="B87" s="32" t="s">
        <v>64</v>
      </c>
      <c r="C87" s="33" t="s">
        <v>65</v>
      </c>
      <c r="D87" s="34">
        <f t="shared" ref="D87:F88" si="45">D88</f>
        <v>2777.3</v>
      </c>
      <c r="E87" s="35">
        <f t="shared" si="45"/>
        <v>27428.799999999999</v>
      </c>
      <c r="F87" s="34">
        <f t="shared" si="45"/>
        <v>27428.799999999999</v>
      </c>
      <c r="G87" s="14">
        <f t="shared" si="42"/>
        <v>0</v>
      </c>
      <c r="H87" s="35">
        <f t="shared" ref="H87:J88" si="46">H88</f>
        <v>0</v>
      </c>
      <c r="I87" s="34">
        <f t="shared" si="46"/>
        <v>0</v>
      </c>
      <c r="J87" s="34">
        <f t="shared" si="46"/>
        <v>0</v>
      </c>
      <c r="K87" s="14">
        <f t="shared" si="43"/>
        <v>0</v>
      </c>
      <c r="L87" s="38"/>
      <c r="O87" s="40"/>
    </row>
    <row r="88" spans="1:17" s="5" customFormat="1" ht="49.5" x14ac:dyDescent="0.25">
      <c r="A88" s="28"/>
      <c r="B88" s="37" t="s">
        <v>66</v>
      </c>
      <c r="C88" s="28" t="s">
        <v>65</v>
      </c>
      <c r="D88" s="29">
        <f t="shared" si="45"/>
        <v>2777.3</v>
      </c>
      <c r="E88" s="14">
        <f t="shared" si="45"/>
        <v>27428.799999999999</v>
      </c>
      <c r="F88" s="29">
        <f t="shared" si="45"/>
        <v>27428.799999999999</v>
      </c>
      <c r="G88" s="14">
        <f t="shared" si="42"/>
        <v>0</v>
      </c>
      <c r="H88" s="14">
        <f t="shared" si="46"/>
        <v>0</v>
      </c>
      <c r="I88" s="29">
        <f t="shared" si="46"/>
        <v>0</v>
      </c>
      <c r="J88" s="29">
        <f t="shared" si="46"/>
        <v>0</v>
      </c>
      <c r="K88" s="14">
        <f t="shared" si="43"/>
        <v>0</v>
      </c>
      <c r="L88" s="17"/>
      <c r="O88" s="26"/>
    </row>
    <row r="89" spans="1:17" ht="49.5" customHeight="1" x14ac:dyDescent="0.25">
      <c r="A89" s="15" t="s">
        <v>67</v>
      </c>
      <c r="B89" s="37" t="s">
        <v>68</v>
      </c>
      <c r="C89" s="15" t="s">
        <v>65</v>
      </c>
      <c r="D89" s="17">
        <f>SUM(D91:D93)</f>
        <v>2777.3</v>
      </c>
      <c r="E89" s="19">
        <f>SUM(E91:E93)</f>
        <v>27428.799999999999</v>
      </c>
      <c r="F89" s="17">
        <f>SUM(F91:F93)</f>
        <v>27428.799999999999</v>
      </c>
      <c r="G89" s="19">
        <f>F89-E89</f>
        <v>0</v>
      </c>
      <c r="H89" s="19">
        <f>SUM(H91:H93)</f>
        <v>0</v>
      </c>
      <c r="I89" s="17">
        <f>SUM(I91:I93)</f>
        <v>0</v>
      </c>
      <c r="J89" s="17">
        <f>SUM(J91:J93)</f>
        <v>0</v>
      </c>
      <c r="K89" s="19">
        <f>J89-I89</f>
        <v>0</v>
      </c>
      <c r="L89" s="17" t="s">
        <v>69</v>
      </c>
    </row>
    <row r="90" spans="1:17" s="5" customFormat="1" ht="18.75" customHeight="1" x14ac:dyDescent="0.25">
      <c r="A90" s="28"/>
      <c r="B90" s="22" t="s">
        <v>20</v>
      </c>
      <c r="C90" s="15"/>
      <c r="D90" s="19"/>
      <c r="E90" s="19"/>
      <c r="F90" s="17"/>
      <c r="G90" s="19">
        <f t="shared" si="4"/>
        <v>0</v>
      </c>
      <c r="H90" s="19"/>
      <c r="I90" s="19"/>
      <c r="J90" s="19"/>
      <c r="K90" s="19">
        <f t="shared" si="15"/>
        <v>0</v>
      </c>
      <c r="L90" s="17"/>
    </row>
    <row r="91" spans="1:17" s="5" customFormat="1" ht="18.75" customHeight="1" x14ac:dyDescent="0.25">
      <c r="A91" s="28"/>
      <c r="B91" s="18" t="s">
        <v>21</v>
      </c>
      <c r="C91" s="15"/>
      <c r="D91" s="17">
        <v>833.2</v>
      </c>
      <c r="E91" s="19">
        <v>833.2</v>
      </c>
      <c r="F91" s="17">
        <v>833.2</v>
      </c>
      <c r="G91" s="19">
        <f t="shared" si="4"/>
        <v>0</v>
      </c>
      <c r="H91" s="19"/>
      <c r="I91" s="30"/>
      <c r="J91" s="30"/>
      <c r="K91" s="19">
        <f t="shared" si="15"/>
        <v>0</v>
      </c>
      <c r="L91" s="17"/>
    </row>
    <row r="92" spans="1:17" s="5" customFormat="1" ht="18.75" customHeight="1" x14ac:dyDescent="0.25">
      <c r="A92" s="28"/>
      <c r="B92" s="22" t="s">
        <v>23</v>
      </c>
      <c r="C92" s="15"/>
      <c r="D92" s="17">
        <v>1944.1</v>
      </c>
      <c r="E92" s="19">
        <f>1944.1+24651.5</f>
        <v>26595.599999999999</v>
      </c>
      <c r="F92" s="17">
        <f>1944.1+24651.5</f>
        <v>26595.599999999999</v>
      </c>
      <c r="G92" s="19">
        <f>F92-E92</f>
        <v>0</v>
      </c>
      <c r="H92" s="19"/>
      <c r="I92" s="17"/>
      <c r="J92" s="17"/>
      <c r="K92" s="19">
        <f>J92-I92</f>
        <v>0</v>
      </c>
      <c r="L92" s="17"/>
    </row>
    <row r="93" spans="1:17" s="5" customFormat="1" ht="18.75" hidden="1" customHeight="1" x14ac:dyDescent="0.25">
      <c r="A93" s="28"/>
      <c r="B93" s="18" t="s">
        <v>25</v>
      </c>
      <c r="C93" s="15"/>
      <c r="D93" s="19"/>
      <c r="E93" s="19"/>
      <c r="F93" s="19"/>
      <c r="G93" s="19">
        <f t="shared" si="4"/>
        <v>0</v>
      </c>
      <c r="H93" s="19"/>
      <c r="I93" s="19"/>
      <c r="J93" s="19"/>
      <c r="K93" s="19">
        <f t="shared" si="15"/>
        <v>0</v>
      </c>
      <c r="L93" s="17"/>
    </row>
    <row r="94" spans="1:17" s="5" customFormat="1" ht="21" hidden="1" customHeight="1" x14ac:dyDescent="0.25">
      <c r="A94" s="41" t="s">
        <v>59</v>
      </c>
      <c r="B94" s="16" t="s">
        <v>70</v>
      </c>
      <c r="C94" s="28" t="s">
        <v>71</v>
      </c>
      <c r="D94" s="29">
        <f t="shared" ref="D94:J96" si="47">D95</f>
        <v>0</v>
      </c>
      <c r="E94" s="14">
        <f t="shared" si="47"/>
        <v>0</v>
      </c>
      <c r="F94" s="14">
        <f t="shared" si="47"/>
        <v>0</v>
      </c>
      <c r="G94" s="14">
        <f t="shared" si="4"/>
        <v>0</v>
      </c>
      <c r="H94" s="14">
        <f t="shared" si="47"/>
        <v>0</v>
      </c>
      <c r="I94" s="29">
        <f t="shared" si="47"/>
        <v>0</v>
      </c>
      <c r="J94" s="29">
        <f t="shared" si="47"/>
        <v>0</v>
      </c>
      <c r="K94" s="14">
        <f t="shared" si="15"/>
        <v>0</v>
      </c>
      <c r="L94" s="37"/>
    </row>
    <row r="95" spans="1:17" s="5" customFormat="1" ht="25.5" hidden="1" customHeight="1" x14ac:dyDescent="0.25">
      <c r="A95" s="41"/>
      <c r="B95" s="36" t="s">
        <v>72</v>
      </c>
      <c r="C95" s="28" t="s">
        <v>71</v>
      </c>
      <c r="D95" s="29">
        <f t="shared" si="47"/>
        <v>0</v>
      </c>
      <c r="E95" s="14">
        <f t="shared" si="47"/>
        <v>0</v>
      </c>
      <c r="F95" s="14">
        <f t="shared" si="47"/>
        <v>0</v>
      </c>
      <c r="G95" s="14">
        <f t="shared" si="4"/>
        <v>0</v>
      </c>
      <c r="H95" s="14">
        <f t="shared" si="47"/>
        <v>0</v>
      </c>
      <c r="I95" s="29">
        <f t="shared" si="47"/>
        <v>0</v>
      </c>
      <c r="J95" s="29">
        <f t="shared" si="47"/>
        <v>0</v>
      </c>
      <c r="K95" s="14">
        <f t="shared" si="15"/>
        <v>0</v>
      </c>
      <c r="L95" s="37"/>
    </row>
    <row r="96" spans="1:17" s="5" customFormat="1" ht="81" hidden="1" customHeight="1" x14ac:dyDescent="0.25">
      <c r="A96" s="28"/>
      <c r="B96" s="36" t="s">
        <v>73</v>
      </c>
      <c r="C96" s="28" t="s">
        <v>74</v>
      </c>
      <c r="D96" s="29">
        <f t="shared" si="47"/>
        <v>0</v>
      </c>
      <c r="E96" s="14">
        <f t="shared" si="47"/>
        <v>0</v>
      </c>
      <c r="F96" s="14">
        <f t="shared" si="47"/>
        <v>0</v>
      </c>
      <c r="G96" s="14">
        <f t="shared" si="4"/>
        <v>0</v>
      </c>
      <c r="H96" s="14">
        <f t="shared" si="47"/>
        <v>0</v>
      </c>
      <c r="I96" s="29">
        <f t="shared" si="47"/>
        <v>0</v>
      </c>
      <c r="J96" s="29">
        <f t="shared" si="47"/>
        <v>0</v>
      </c>
      <c r="K96" s="14">
        <f t="shared" si="15"/>
        <v>0</v>
      </c>
      <c r="L96" s="37"/>
    </row>
    <row r="97" spans="1:12" s="5" customFormat="1" ht="51.75" hidden="1" customHeight="1" x14ac:dyDescent="0.25">
      <c r="A97" s="15" t="s">
        <v>42</v>
      </c>
      <c r="B97" s="42" t="s">
        <v>75</v>
      </c>
      <c r="C97" s="15" t="s">
        <v>74</v>
      </c>
      <c r="D97" s="17">
        <f>D99+D100</f>
        <v>0</v>
      </c>
      <c r="E97" s="19">
        <f>E99+E100</f>
        <v>0</v>
      </c>
      <c r="F97" s="19">
        <f>F99+F100</f>
        <v>0</v>
      </c>
      <c r="G97" s="19">
        <f t="shared" si="4"/>
        <v>0</v>
      </c>
      <c r="H97" s="19">
        <f>H99+H100</f>
        <v>0</v>
      </c>
      <c r="I97" s="17">
        <f>I99+I100</f>
        <v>0</v>
      </c>
      <c r="J97" s="17">
        <f>J99+J100</f>
        <v>0</v>
      </c>
      <c r="K97" s="19">
        <f t="shared" si="15"/>
        <v>0</v>
      </c>
      <c r="L97" s="17" t="s">
        <v>76</v>
      </c>
    </row>
    <row r="98" spans="1:12" s="5" customFormat="1" ht="17.25" hidden="1" customHeight="1" x14ac:dyDescent="0.25">
      <c r="A98" s="28"/>
      <c r="B98" s="22" t="s">
        <v>20</v>
      </c>
      <c r="C98" s="15"/>
      <c r="D98" s="19"/>
      <c r="E98" s="19"/>
      <c r="F98" s="19"/>
      <c r="G98" s="19">
        <f t="shared" si="4"/>
        <v>0</v>
      </c>
      <c r="H98" s="19"/>
      <c r="I98" s="19"/>
      <c r="J98" s="19"/>
      <c r="K98" s="19">
        <f t="shared" si="15"/>
        <v>0</v>
      </c>
      <c r="L98" s="17"/>
    </row>
    <row r="99" spans="1:12" s="5" customFormat="1" ht="17.25" hidden="1" customHeight="1" x14ac:dyDescent="0.25">
      <c r="A99" s="28"/>
      <c r="B99" s="18" t="s">
        <v>21</v>
      </c>
      <c r="C99" s="15"/>
      <c r="D99" s="30"/>
      <c r="E99" s="19"/>
      <c r="F99" s="19"/>
      <c r="G99" s="19">
        <f t="shared" si="4"/>
        <v>0</v>
      </c>
      <c r="H99" s="19"/>
      <c r="I99" s="30"/>
      <c r="J99" s="30"/>
      <c r="K99" s="19">
        <f t="shared" si="15"/>
        <v>0</v>
      </c>
      <c r="L99" s="17"/>
    </row>
    <row r="100" spans="1:12" s="5" customFormat="1" ht="17.25" hidden="1" customHeight="1" x14ac:dyDescent="0.25">
      <c r="A100" s="28"/>
      <c r="B100" s="22" t="s">
        <v>37</v>
      </c>
      <c r="C100" s="15"/>
      <c r="D100" s="17"/>
      <c r="E100" s="19"/>
      <c r="F100" s="19"/>
      <c r="G100" s="19">
        <f t="shared" si="4"/>
        <v>0</v>
      </c>
      <c r="H100" s="19"/>
      <c r="I100" s="17"/>
      <c r="J100" s="17"/>
      <c r="K100" s="19">
        <f t="shared" si="15"/>
        <v>0</v>
      </c>
      <c r="L100" s="17"/>
    </row>
    <row r="101" spans="1:12" s="5" customFormat="1" ht="17.25" hidden="1" customHeight="1" x14ac:dyDescent="0.25">
      <c r="A101" s="28"/>
      <c r="B101" s="18"/>
      <c r="C101" s="15"/>
      <c r="D101" s="17"/>
      <c r="E101" s="19"/>
      <c r="F101" s="19"/>
      <c r="G101" s="19">
        <f t="shared" si="4"/>
        <v>0</v>
      </c>
      <c r="H101" s="19"/>
      <c r="I101" s="17"/>
      <c r="J101" s="17"/>
      <c r="K101" s="19">
        <f t="shared" si="15"/>
        <v>0</v>
      </c>
      <c r="L101" s="17"/>
    </row>
    <row r="102" spans="1:12" s="5" customFormat="1" ht="69.75" hidden="1" customHeight="1" x14ac:dyDescent="0.25">
      <c r="A102" s="28" t="s">
        <v>42</v>
      </c>
      <c r="B102" s="36" t="s">
        <v>77</v>
      </c>
      <c r="C102" s="28" t="s">
        <v>78</v>
      </c>
      <c r="D102" s="29">
        <f>D104+D105+D106</f>
        <v>0</v>
      </c>
      <c r="E102" s="14">
        <f>E104+E105+E106</f>
        <v>0</v>
      </c>
      <c r="F102" s="14">
        <f>F104+F105+F106</f>
        <v>0</v>
      </c>
      <c r="G102" s="14">
        <f t="shared" si="4"/>
        <v>0</v>
      </c>
      <c r="H102" s="14">
        <f>H104+H105+H106</f>
        <v>0</v>
      </c>
      <c r="I102" s="29">
        <f>I104+I105+I106</f>
        <v>0</v>
      </c>
      <c r="J102" s="29">
        <f>J104+J105+J106</f>
        <v>0</v>
      </c>
      <c r="K102" s="14">
        <f t="shared" si="15"/>
        <v>0</v>
      </c>
      <c r="L102" s="17">
        <f>L104+L105+L106</f>
        <v>0</v>
      </c>
    </row>
    <row r="103" spans="1:12" s="5" customFormat="1" ht="17.25" hidden="1" customHeight="1" x14ac:dyDescent="0.25">
      <c r="A103" s="28"/>
      <c r="B103" s="22" t="s">
        <v>20</v>
      </c>
      <c r="C103" s="15"/>
      <c r="D103" s="19"/>
      <c r="E103" s="19"/>
      <c r="F103" s="19"/>
      <c r="G103" s="19">
        <f t="shared" si="4"/>
        <v>0</v>
      </c>
      <c r="H103" s="19"/>
      <c r="I103" s="19"/>
      <c r="J103" s="19"/>
      <c r="K103" s="19">
        <f t="shared" si="15"/>
        <v>0</v>
      </c>
      <c r="L103" s="17"/>
    </row>
    <row r="104" spans="1:12" s="5" customFormat="1" ht="17.25" hidden="1" customHeight="1" x14ac:dyDescent="0.25">
      <c r="A104" s="28"/>
      <c r="B104" s="18" t="s">
        <v>25</v>
      </c>
      <c r="C104" s="15"/>
      <c r="D104" s="17"/>
      <c r="E104" s="19"/>
      <c r="F104" s="19"/>
      <c r="G104" s="19">
        <f t="shared" si="4"/>
        <v>0</v>
      </c>
      <c r="H104" s="19"/>
      <c r="I104" s="17"/>
      <c r="J104" s="17"/>
      <c r="K104" s="19">
        <f t="shared" si="15"/>
        <v>0</v>
      </c>
      <c r="L104" s="17"/>
    </row>
    <row r="105" spans="1:12" s="5" customFormat="1" ht="17.25" hidden="1" customHeight="1" x14ac:dyDescent="0.25">
      <c r="A105" s="28"/>
      <c r="B105" s="22" t="s">
        <v>37</v>
      </c>
      <c r="C105" s="15"/>
      <c r="D105" s="17">
        <f>4553.6-4553.6</f>
        <v>0</v>
      </c>
      <c r="E105" s="19">
        <f>4553.6-4553.6</f>
        <v>0</v>
      </c>
      <c r="F105" s="19">
        <f>4553.6-4553.6</f>
        <v>0</v>
      </c>
      <c r="G105" s="19">
        <f t="shared" si="4"/>
        <v>0</v>
      </c>
      <c r="H105" s="19">
        <f>4553.6-4553.6</f>
        <v>0</v>
      </c>
      <c r="I105" s="17">
        <f>4553.6-4553.6</f>
        <v>0</v>
      </c>
      <c r="J105" s="17">
        <f>4553.6-4553.6</f>
        <v>0</v>
      </c>
      <c r="K105" s="19">
        <f t="shared" si="15"/>
        <v>0</v>
      </c>
      <c r="L105" s="17"/>
    </row>
    <row r="106" spans="1:12" s="5" customFormat="1" ht="17.25" hidden="1" customHeight="1" x14ac:dyDescent="0.25">
      <c r="A106" s="28"/>
      <c r="B106" s="18" t="s">
        <v>21</v>
      </c>
      <c r="C106" s="15"/>
      <c r="D106" s="17"/>
      <c r="E106" s="19"/>
      <c r="F106" s="19"/>
      <c r="G106" s="19">
        <f t="shared" si="4"/>
        <v>0</v>
      </c>
      <c r="H106" s="19"/>
      <c r="I106" s="17"/>
      <c r="J106" s="17"/>
      <c r="K106" s="19">
        <f t="shared" si="15"/>
        <v>0</v>
      </c>
      <c r="L106" s="17"/>
    </row>
    <row r="107" spans="1:12" s="5" customFormat="1" ht="17.25" hidden="1" customHeight="1" x14ac:dyDescent="0.25">
      <c r="A107" s="28"/>
      <c r="B107" s="18"/>
      <c r="C107" s="15"/>
      <c r="D107" s="17"/>
      <c r="E107" s="19"/>
      <c r="F107" s="19"/>
      <c r="G107" s="19">
        <f t="shared" si="4"/>
        <v>0</v>
      </c>
      <c r="H107" s="19"/>
      <c r="I107" s="17"/>
      <c r="J107" s="17"/>
      <c r="K107" s="19">
        <f t="shared" si="15"/>
        <v>0</v>
      </c>
      <c r="L107" s="17"/>
    </row>
    <row r="108" spans="1:12" s="5" customFormat="1" ht="17.25" hidden="1" customHeight="1" x14ac:dyDescent="0.25">
      <c r="A108" s="28"/>
      <c r="B108" s="36"/>
      <c r="C108" s="15"/>
      <c r="D108" s="13"/>
      <c r="E108" s="14"/>
      <c r="F108" s="14"/>
      <c r="G108" s="14">
        <f t="shared" si="4"/>
        <v>0</v>
      </c>
      <c r="H108" s="14"/>
      <c r="I108" s="13"/>
      <c r="J108" s="13"/>
      <c r="K108" s="14">
        <f t="shared" si="15"/>
        <v>0</v>
      </c>
      <c r="L108" s="17"/>
    </row>
    <row r="109" spans="1:12" s="5" customFormat="1" ht="17.25" hidden="1" customHeight="1" x14ac:dyDescent="0.25">
      <c r="A109" s="28"/>
      <c r="B109" s="36"/>
      <c r="C109" s="15"/>
      <c r="D109" s="13"/>
      <c r="E109" s="14"/>
      <c r="F109" s="14"/>
      <c r="G109" s="14">
        <f t="shared" si="4"/>
        <v>0</v>
      </c>
      <c r="H109" s="14"/>
      <c r="I109" s="13"/>
      <c r="J109" s="13"/>
      <c r="K109" s="14">
        <f t="shared" si="15"/>
        <v>0</v>
      </c>
      <c r="L109" s="17"/>
    </row>
    <row r="110" spans="1:12" s="5" customFormat="1" ht="17.25" hidden="1" customHeight="1" x14ac:dyDescent="0.25">
      <c r="A110" s="28"/>
      <c r="B110" s="36"/>
      <c r="C110" s="15"/>
      <c r="D110" s="13"/>
      <c r="E110" s="14"/>
      <c r="F110" s="14"/>
      <c r="G110" s="14">
        <f t="shared" ref="G110:G195" si="48">F110-D110</f>
        <v>0</v>
      </c>
      <c r="H110" s="14"/>
      <c r="I110" s="13"/>
      <c r="J110" s="13"/>
      <c r="K110" s="14">
        <f t="shared" ref="K110:K195" si="49">J110-H110</f>
        <v>0</v>
      </c>
      <c r="L110" s="17"/>
    </row>
    <row r="111" spans="1:12" s="5" customFormat="1" ht="17.25" hidden="1" customHeight="1" x14ac:dyDescent="0.25">
      <c r="A111" s="28"/>
      <c r="B111" s="36"/>
      <c r="C111" s="15"/>
      <c r="D111" s="13"/>
      <c r="E111" s="14"/>
      <c r="F111" s="14"/>
      <c r="G111" s="14">
        <f t="shared" si="48"/>
        <v>0</v>
      </c>
      <c r="H111" s="14"/>
      <c r="I111" s="13"/>
      <c r="J111" s="13"/>
      <c r="K111" s="14">
        <f t="shared" si="49"/>
        <v>0</v>
      </c>
      <c r="L111" s="17"/>
    </row>
    <row r="112" spans="1:12" s="5" customFormat="1" ht="17.25" hidden="1" customHeight="1" x14ac:dyDescent="0.25">
      <c r="A112" s="28"/>
      <c r="B112" s="36"/>
      <c r="C112" s="15"/>
      <c r="D112" s="13"/>
      <c r="E112" s="14"/>
      <c r="F112" s="14"/>
      <c r="G112" s="14">
        <f t="shared" si="48"/>
        <v>0</v>
      </c>
      <c r="H112" s="14"/>
      <c r="I112" s="13"/>
      <c r="J112" s="13"/>
      <c r="K112" s="14">
        <f t="shared" si="49"/>
        <v>0</v>
      </c>
      <c r="L112" s="17"/>
    </row>
    <row r="113" spans="1:12" s="5" customFormat="1" ht="17.25" hidden="1" customHeight="1" x14ac:dyDescent="0.25">
      <c r="A113" s="28"/>
      <c r="B113" s="36"/>
      <c r="C113" s="15"/>
      <c r="D113" s="13"/>
      <c r="E113" s="14"/>
      <c r="F113" s="14"/>
      <c r="G113" s="14">
        <f t="shared" si="48"/>
        <v>0</v>
      </c>
      <c r="H113" s="14"/>
      <c r="I113" s="13"/>
      <c r="J113" s="13"/>
      <c r="K113" s="14">
        <f t="shared" si="49"/>
        <v>0</v>
      </c>
      <c r="L113" s="17"/>
    </row>
    <row r="114" spans="1:12" s="5" customFormat="1" ht="17.25" hidden="1" customHeight="1" x14ac:dyDescent="0.25">
      <c r="A114" s="28"/>
      <c r="B114" s="36"/>
      <c r="C114" s="15"/>
      <c r="D114" s="13"/>
      <c r="E114" s="14"/>
      <c r="F114" s="14"/>
      <c r="G114" s="14">
        <f t="shared" si="48"/>
        <v>0</v>
      </c>
      <c r="H114" s="14"/>
      <c r="I114" s="13"/>
      <c r="J114" s="13"/>
      <c r="K114" s="14">
        <f t="shared" si="49"/>
        <v>0</v>
      </c>
      <c r="L114" s="17"/>
    </row>
    <row r="115" spans="1:12" s="5" customFormat="1" ht="17.25" hidden="1" customHeight="1" x14ac:dyDescent="0.25">
      <c r="A115" s="28"/>
      <c r="B115" s="36"/>
      <c r="C115" s="15"/>
      <c r="D115" s="13"/>
      <c r="E115" s="14"/>
      <c r="F115" s="14"/>
      <c r="G115" s="14">
        <f t="shared" si="48"/>
        <v>0</v>
      </c>
      <c r="H115" s="14"/>
      <c r="I115" s="13"/>
      <c r="J115" s="13"/>
      <c r="K115" s="14">
        <f t="shared" si="49"/>
        <v>0</v>
      </c>
      <c r="L115" s="17"/>
    </row>
    <row r="116" spans="1:12" s="5" customFormat="1" ht="17.25" hidden="1" customHeight="1" x14ac:dyDescent="0.25">
      <c r="A116" s="28"/>
      <c r="B116" s="36"/>
      <c r="C116" s="15"/>
      <c r="D116" s="13"/>
      <c r="E116" s="14"/>
      <c r="F116" s="14"/>
      <c r="G116" s="14">
        <f t="shared" si="48"/>
        <v>0</v>
      </c>
      <c r="H116" s="14"/>
      <c r="I116" s="13"/>
      <c r="J116" s="13"/>
      <c r="K116" s="14">
        <f t="shared" si="49"/>
        <v>0</v>
      </c>
      <c r="L116" s="17"/>
    </row>
    <row r="117" spans="1:12" s="5" customFormat="1" ht="17.25" hidden="1" customHeight="1" x14ac:dyDescent="0.25">
      <c r="A117" s="28"/>
      <c r="B117" s="36"/>
      <c r="C117" s="15"/>
      <c r="D117" s="13"/>
      <c r="E117" s="14"/>
      <c r="F117" s="14"/>
      <c r="G117" s="14">
        <f t="shared" si="48"/>
        <v>0</v>
      </c>
      <c r="H117" s="14"/>
      <c r="I117" s="13"/>
      <c r="J117" s="13"/>
      <c r="K117" s="14">
        <f t="shared" si="49"/>
        <v>0</v>
      </c>
      <c r="L117" s="17"/>
    </row>
    <row r="118" spans="1:12" s="5" customFormat="1" ht="17.25" hidden="1" customHeight="1" x14ac:dyDescent="0.25">
      <c r="A118" s="28"/>
      <c r="B118" s="36"/>
      <c r="C118" s="15"/>
      <c r="D118" s="13"/>
      <c r="E118" s="14"/>
      <c r="F118" s="14"/>
      <c r="G118" s="14">
        <f t="shared" si="48"/>
        <v>0</v>
      </c>
      <c r="H118" s="14"/>
      <c r="I118" s="13"/>
      <c r="J118" s="13"/>
      <c r="K118" s="14">
        <f t="shared" si="49"/>
        <v>0</v>
      </c>
      <c r="L118" s="17"/>
    </row>
    <row r="119" spans="1:12" s="5" customFormat="1" ht="17.25" hidden="1" customHeight="1" x14ac:dyDescent="0.25">
      <c r="A119" s="28"/>
      <c r="B119" s="36"/>
      <c r="C119" s="15"/>
      <c r="D119" s="13"/>
      <c r="E119" s="14"/>
      <c r="F119" s="14"/>
      <c r="G119" s="14">
        <f t="shared" si="48"/>
        <v>0</v>
      </c>
      <c r="H119" s="14"/>
      <c r="I119" s="13"/>
      <c r="J119" s="13"/>
      <c r="K119" s="14">
        <f t="shared" si="49"/>
        <v>0</v>
      </c>
      <c r="L119" s="17"/>
    </row>
    <row r="120" spans="1:12" s="5" customFormat="1" ht="17.25" hidden="1" customHeight="1" x14ac:dyDescent="0.25">
      <c r="A120" s="28"/>
      <c r="B120" s="36"/>
      <c r="C120" s="15"/>
      <c r="D120" s="13"/>
      <c r="E120" s="14"/>
      <c r="F120" s="14"/>
      <c r="G120" s="14">
        <f t="shared" si="48"/>
        <v>0</v>
      </c>
      <c r="H120" s="14"/>
      <c r="I120" s="13"/>
      <c r="J120" s="13"/>
      <c r="K120" s="14">
        <f t="shared" si="49"/>
        <v>0</v>
      </c>
      <c r="L120" s="17"/>
    </row>
    <row r="121" spans="1:12" s="5" customFormat="1" ht="17.25" hidden="1" customHeight="1" x14ac:dyDescent="0.25">
      <c r="A121" s="28"/>
      <c r="B121" s="36"/>
      <c r="C121" s="15"/>
      <c r="D121" s="13"/>
      <c r="E121" s="14"/>
      <c r="F121" s="14"/>
      <c r="G121" s="14">
        <f t="shared" si="48"/>
        <v>0</v>
      </c>
      <c r="H121" s="14"/>
      <c r="I121" s="13"/>
      <c r="J121" s="13"/>
      <c r="K121" s="14">
        <f t="shared" si="49"/>
        <v>0</v>
      </c>
      <c r="L121" s="17"/>
    </row>
    <row r="122" spans="1:12" s="5" customFormat="1" ht="17.25" hidden="1" customHeight="1" x14ac:dyDescent="0.25">
      <c r="A122" s="28"/>
      <c r="B122" s="36"/>
      <c r="C122" s="15"/>
      <c r="D122" s="13"/>
      <c r="E122" s="14"/>
      <c r="F122" s="14"/>
      <c r="G122" s="14">
        <f t="shared" si="48"/>
        <v>0</v>
      </c>
      <c r="H122" s="14"/>
      <c r="I122" s="13"/>
      <c r="J122" s="13"/>
      <c r="K122" s="14">
        <f t="shared" si="49"/>
        <v>0</v>
      </c>
      <c r="L122" s="17"/>
    </row>
    <row r="123" spans="1:12" s="5" customFormat="1" ht="17.25" hidden="1" customHeight="1" x14ac:dyDescent="0.25">
      <c r="A123" s="28"/>
      <c r="B123" s="36"/>
      <c r="C123" s="15"/>
      <c r="D123" s="13"/>
      <c r="E123" s="14"/>
      <c r="F123" s="14"/>
      <c r="G123" s="14">
        <f t="shared" si="48"/>
        <v>0</v>
      </c>
      <c r="H123" s="14"/>
      <c r="I123" s="13"/>
      <c r="J123" s="13"/>
      <c r="K123" s="14">
        <f t="shared" si="49"/>
        <v>0</v>
      </c>
      <c r="L123" s="17"/>
    </row>
    <row r="124" spans="1:12" s="5" customFormat="1" ht="17.25" hidden="1" customHeight="1" x14ac:dyDescent="0.25">
      <c r="A124" s="28"/>
      <c r="B124" s="36"/>
      <c r="C124" s="15"/>
      <c r="D124" s="13"/>
      <c r="E124" s="14"/>
      <c r="F124" s="14"/>
      <c r="G124" s="14">
        <f t="shared" si="48"/>
        <v>0</v>
      </c>
      <c r="H124" s="14"/>
      <c r="I124" s="13"/>
      <c r="J124" s="13"/>
      <c r="K124" s="14">
        <f t="shared" si="49"/>
        <v>0</v>
      </c>
      <c r="L124" s="17"/>
    </row>
    <row r="125" spans="1:12" s="5" customFormat="1" ht="17.25" hidden="1" customHeight="1" x14ac:dyDescent="0.25">
      <c r="A125" s="28"/>
      <c r="B125" s="36"/>
      <c r="C125" s="15"/>
      <c r="D125" s="13"/>
      <c r="E125" s="14"/>
      <c r="F125" s="14"/>
      <c r="G125" s="14">
        <f t="shared" si="48"/>
        <v>0</v>
      </c>
      <c r="H125" s="14"/>
      <c r="I125" s="13"/>
      <c r="J125" s="13"/>
      <c r="K125" s="14">
        <f t="shared" si="49"/>
        <v>0</v>
      </c>
      <c r="L125" s="17"/>
    </row>
    <row r="126" spans="1:12" s="5" customFormat="1" ht="17.25" hidden="1" customHeight="1" x14ac:dyDescent="0.25">
      <c r="A126" s="28"/>
      <c r="B126" s="36"/>
      <c r="C126" s="15"/>
      <c r="D126" s="13"/>
      <c r="E126" s="14"/>
      <c r="F126" s="14"/>
      <c r="G126" s="14">
        <f t="shared" si="48"/>
        <v>0</v>
      </c>
      <c r="H126" s="14"/>
      <c r="I126" s="13"/>
      <c r="J126" s="13"/>
      <c r="K126" s="14">
        <f t="shared" si="49"/>
        <v>0</v>
      </c>
      <c r="L126" s="17"/>
    </row>
    <row r="127" spans="1:12" s="39" customFormat="1" ht="38.25" customHeight="1" x14ac:dyDescent="0.25">
      <c r="A127" s="43"/>
      <c r="B127" s="32" t="s">
        <v>79</v>
      </c>
      <c r="C127" s="33" t="s">
        <v>80</v>
      </c>
      <c r="D127" s="34">
        <f t="shared" ref="D127:I127" si="50">D135</f>
        <v>0</v>
      </c>
      <c r="E127" s="35">
        <f t="shared" si="50"/>
        <v>1547896.4</v>
      </c>
      <c r="F127" s="34">
        <f>F135+F128</f>
        <v>1518862.2</v>
      </c>
      <c r="G127" s="29">
        <f t="shared" ref="G127:G136" si="51">F127-E127</f>
        <v>-29034.199999999953</v>
      </c>
      <c r="H127" s="34">
        <f t="shared" si="50"/>
        <v>0</v>
      </c>
      <c r="I127" s="34">
        <f t="shared" si="50"/>
        <v>0</v>
      </c>
      <c r="J127" s="34">
        <f>J135+J128</f>
        <v>2174436.2000000002</v>
      </c>
      <c r="K127" s="14">
        <f t="shared" ref="K127:K135" si="52">J127-I127</f>
        <v>2174436.2000000002</v>
      </c>
      <c r="L127" s="44"/>
    </row>
    <row r="128" spans="1:12" ht="39" customHeight="1" x14ac:dyDescent="0.25">
      <c r="A128" s="28"/>
      <c r="B128" s="36" t="s">
        <v>32</v>
      </c>
      <c r="C128" s="28" t="s">
        <v>80</v>
      </c>
      <c r="D128" s="29">
        <f t="shared" ref="D128:K130" si="53">D129</f>
        <v>0</v>
      </c>
      <c r="E128" s="45">
        <f>E129</f>
        <v>0</v>
      </c>
      <c r="F128" s="13">
        <f>F129</f>
        <v>145145</v>
      </c>
      <c r="G128" s="13">
        <f t="shared" si="51"/>
        <v>145145</v>
      </c>
      <c r="H128" s="13">
        <f t="shared" si="53"/>
        <v>0</v>
      </c>
      <c r="I128" s="13">
        <f t="shared" si="53"/>
        <v>0</v>
      </c>
      <c r="J128" s="13">
        <f t="shared" si="53"/>
        <v>145145</v>
      </c>
      <c r="K128" s="14">
        <f t="shared" si="53"/>
        <v>145145</v>
      </c>
      <c r="L128" s="31"/>
    </row>
    <row r="129" spans="1:12" ht="33.75" customHeight="1" x14ac:dyDescent="0.25">
      <c r="A129" s="28"/>
      <c r="B129" s="36" t="s">
        <v>33</v>
      </c>
      <c r="C129" s="28" t="s">
        <v>80</v>
      </c>
      <c r="D129" s="29">
        <f>D143</f>
        <v>0</v>
      </c>
      <c r="E129" s="45">
        <f>E130</f>
        <v>0</v>
      </c>
      <c r="F129" s="13">
        <f>F130</f>
        <v>145145</v>
      </c>
      <c r="G129" s="13">
        <f t="shared" si="51"/>
        <v>145145</v>
      </c>
      <c r="H129" s="13">
        <f>H143</f>
        <v>0</v>
      </c>
      <c r="I129" s="13">
        <f>I143</f>
        <v>0</v>
      </c>
      <c r="J129" s="13">
        <f t="shared" si="53"/>
        <v>145145</v>
      </c>
      <c r="K129" s="14">
        <f t="shared" si="53"/>
        <v>145145</v>
      </c>
      <c r="L129" s="31"/>
    </row>
    <row r="130" spans="1:12" ht="52.5" customHeight="1" x14ac:dyDescent="0.25">
      <c r="A130" s="28"/>
      <c r="B130" s="36" t="s">
        <v>81</v>
      </c>
      <c r="C130" s="28"/>
      <c r="D130" s="29"/>
      <c r="E130" s="14"/>
      <c r="F130" s="13">
        <f>F131</f>
        <v>145145</v>
      </c>
      <c r="G130" s="13"/>
      <c r="H130" s="13"/>
      <c r="I130" s="13"/>
      <c r="J130" s="13">
        <f t="shared" si="53"/>
        <v>145145</v>
      </c>
      <c r="K130" s="14">
        <f t="shared" si="53"/>
        <v>145145</v>
      </c>
      <c r="L130" s="31"/>
    </row>
    <row r="131" spans="1:12" ht="55.5" customHeight="1" x14ac:dyDescent="0.25">
      <c r="A131" s="15" t="s">
        <v>82</v>
      </c>
      <c r="B131" s="37" t="s">
        <v>83</v>
      </c>
      <c r="C131" s="15" t="s">
        <v>80</v>
      </c>
      <c r="D131" s="17">
        <f>SUM(D133:D135)</f>
        <v>0</v>
      </c>
      <c r="E131" s="46">
        <f>E133+E134</f>
        <v>0</v>
      </c>
      <c r="F131" s="30">
        <f>F133+F134</f>
        <v>145145</v>
      </c>
      <c r="G131" s="30">
        <f>F131-E131</f>
        <v>145145</v>
      </c>
      <c r="H131" s="30">
        <f>SUM(H133:H135)</f>
        <v>0</v>
      </c>
      <c r="I131" s="30">
        <f>SUM(I133:I135)</f>
        <v>0</v>
      </c>
      <c r="J131" s="30">
        <f>J133+J134</f>
        <v>145145</v>
      </c>
      <c r="K131" s="19">
        <f>K133+K134</f>
        <v>145145</v>
      </c>
      <c r="L131" s="31" t="s">
        <v>36</v>
      </c>
    </row>
    <row r="132" spans="1:12" ht="18.75" customHeight="1" x14ac:dyDescent="0.25">
      <c r="A132" s="28"/>
      <c r="B132" s="22" t="s">
        <v>20</v>
      </c>
      <c r="C132" s="15"/>
      <c r="D132" s="17"/>
      <c r="E132" s="19"/>
      <c r="F132" s="30"/>
      <c r="G132" s="30">
        <f t="shared" ref="G132" si="54">F132-D132</f>
        <v>0</v>
      </c>
      <c r="H132" s="30"/>
      <c r="I132" s="30"/>
      <c r="J132" s="30"/>
      <c r="K132" s="19">
        <f t="shared" ref="K132" si="55">J132-H132</f>
        <v>0</v>
      </c>
      <c r="L132" s="19"/>
    </row>
    <row r="133" spans="1:12" ht="18.75" customHeight="1" x14ac:dyDescent="0.25">
      <c r="A133" s="28"/>
      <c r="B133" s="18" t="s">
        <v>21</v>
      </c>
      <c r="C133" s="15"/>
      <c r="D133" s="30"/>
      <c r="E133" s="19"/>
      <c r="F133" s="30">
        <v>145</v>
      </c>
      <c r="G133" s="30">
        <f>F133-E133</f>
        <v>145</v>
      </c>
      <c r="H133" s="30"/>
      <c r="I133" s="30"/>
      <c r="J133" s="30">
        <v>145</v>
      </c>
      <c r="K133" s="19">
        <f>J133-I133</f>
        <v>145</v>
      </c>
      <c r="L133" s="17"/>
    </row>
    <row r="134" spans="1:12" ht="18.75" customHeight="1" x14ac:dyDescent="0.25">
      <c r="A134" s="28"/>
      <c r="B134" s="22" t="s">
        <v>23</v>
      </c>
      <c r="C134" s="15"/>
      <c r="D134" s="17"/>
      <c r="E134" s="19"/>
      <c r="F134" s="30">
        <v>145000</v>
      </c>
      <c r="G134" s="30">
        <f>F134-E134</f>
        <v>145000</v>
      </c>
      <c r="H134" s="30"/>
      <c r="I134" s="30"/>
      <c r="J134" s="30">
        <v>145000</v>
      </c>
      <c r="K134" s="19">
        <f>J134-I134</f>
        <v>145000</v>
      </c>
      <c r="L134" s="17"/>
    </row>
    <row r="135" spans="1:12" s="5" customFormat="1" ht="49.5" x14ac:dyDescent="0.25">
      <c r="A135" s="47"/>
      <c r="B135" s="36" t="s">
        <v>84</v>
      </c>
      <c r="C135" s="28" t="s">
        <v>80</v>
      </c>
      <c r="D135" s="29">
        <f>D136+D157</f>
        <v>0</v>
      </c>
      <c r="E135" s="14">
        <f>E136+E157</f>
        <v>1547896.4</v>
      </c>
      <c r="F135" s="29">
        <f>F136+F157</f>
        <v>1373717.2</v>
      </c>
      <c r="G135" s="14">
        <f t="shared" si="51"/>
        <v>-174179.19999999995</v>
      </c>
      <c r="H135" s="14">
        <f>H136+H157</f>
        <v>0</v>
      </c>
      <c r="I135" s="29">
        <f>I136+I157</f>
        <v>0</v>
      </c>
      <c r="J135" s="29">
        <f>J136+J157</f>
        <v>2029291.2000000002</v>
      </c>
      <c r="K135" s="14">
        <f t="shared" si="52"/>
        <v>2029291.2000000002</v>
      </c>
      <c r="L135" s="17"/>
    </row>
    <row r="136" spans="1:12" s="5" customFormat="1" ht="18.75" x14ac:dyDescent="0.25">
      <c r="A136" s="47"/>
      <c r="B136" s="36" t="s">
        <v>85</v>
      </c>
      <c r="C136" s="28" t="s">
        <v>80</v>
      </c>
      <c r="D136" s="29">
        <f>D152</f>
        <v>0</v>
      </c>
      <c r="E136" s="14">
        <f>E152+E148+E143+E138</f>
        <v>1547896.4</v>
      </c>
      <c r="F136" s="29">
        <f>F152+F148+F143+F138</f>
        <v>1373717.2</v>
      </c>
      <c r="G136" s="14">
        <f t="shared" si="51"/>
        <v>-174179.19999999995</v>
      </c>
      <c r="H136" s="14">
        <f>H152</f>
        <v>0</v>
      </c>
      <c r="I136" s="29">
        <f>I152</f>
        <v>0</v>
      </c>
      <c r="J136" s="29">
        <f>J152+J148+J143+J138</f>
        <v>2029291.2000000002</v>
      </c>
      <c r="K136" s="14">
        <f t="shared" ref="K136" si="56">K152+K148+K143+K138</f>
        <v>2029291.2000000002</v>
      </c>
      <c r="L136" s="17"/>
    </row>
    <row r="137" spans="1:12" s="5" customFormat="1" ht="49.5" x14ac:dyDescent="0.25">
      <c r="A137" s="47"/>
      <c r="B137" s="36" t="s">
        <v>86</v>
      </c>
      <c r="C137" s="28"/>
      <c r="D137" s="29"/>
      <c r="E137" s="14">
        <f>E138</f>
        <v>1547896.4</v>
      </c>
      <c r="F137" s="13">
        <f>F138</f>
        <v>999158</v>
      </c>
      <c r="G137" s="14">
        <f>G138</f>
        <v>-548738.39999999991</v>
      </c>
      <c r="H137" s="14"/>
      <c r="I137" s="29"/>
      <c r="J137" s="29">
        <f t="shared" ref="J137:K137" si="57">J138</f>
        <v>1110241.1000000001</v>
      </c>
      <c r="K137" s="14">
        <f t="shared" si="57"/>
        <v>1110241.1000000001</v>
      </c>
      <c r="L137" s="17"/>
    </row>
    <row r="138" spans="1:12" ht="56.25" customHeight="1" x14ac:dyDescent="0.25">
      <c r="A138" s="48" t="s">
        <v>87</v>
      </c>
      <c r="B138" s="49" t="s">
        <v>88</v>
      </c>
      <c r="C138" s="15" t="s">
        <v>80</v>
      </c>
      <c r="D138" s="30"/>
      <c r="E138" s="19">
        <f>SUM(E140:E141)</f>
        <v>1547896.4</v>
      </c>
      <c r="F138" s="30">
        <f>SUM(F140:F141)</f>
        <v>999158</v>
      </c>
      <c r="G138" s="19">
        <f>F138-E138</f>
        <v>-548738.39999999991</v>
      </c>
      <c r="H138" s="19">
        <f>SUM(H140:H143)</f>
        <v>0</v>
      </c>
      <c r="I138" s="17">
        <f>SUM(I140:I143)</f>
        <v>0</v>
      </c>
      <c r="J138" s="17">
        <f>SUM(J140:J141)</f>
        <v>1110241.1000000001</v>
      </c>
      <c r="K138" s="19">
        <f>J138-I138</f>
        <v>1110241.1000000001</v>
      </c>
      <c r="L138" s="17" t="s">
        <v>76</v>
      </c>
    </row>
    <row r="139" spans="1:12" s="5" customFormat="1" ht="18.75" customHeight="1" x14ac:dyDescent="0.25">
      <c r="A139" s="48"/>
      <c r="B139" s="22" t="s">
        <v>20</v>
      </c>
      <c r="C139" s="15"/>
      <c r="D139" s="17"/>
      <c r="E139" s="19"/>
      <c r="F139" s="17"/>
      <c r="G139" s="19">
        <f t="shared" ref="G139" si="58">F139-D139</f>
        <v>0</v>
      </c>
      <c r="H139" s="19"/>
      <c r="I139" s="17"/>
      <c r="J139" s="17"/>
      <c r="K139" s="19">
        <f t="shared" ref="K139" si="59">J139-H139</f>
        <v>0</v>
      </c>
      <c r="L139" s="17"/>
    </row>
    <row r="140" spans="1:12" s="5" customFormat="1" ht="18.75" customHeight="1" x14ac:dyDescent="0.25">
      <c r="A140" s="48"/>
      <c r="B140" s="18" t="s">
        <v>21</v>
      </c>
      <c r="C140" s="15"/>
      <c r="D140" s="30"/>
      <c r="E140" s="19">
        <v>1546.4</v>
      </c>
      <c r="F140" s="17">
        <v>998.3</v>
      </c>
      <c r="G140" s="19">
        <f t="shared" ref="G140:G141" si="60">F140-E140</f>
        <v>-548.10000000000014</v>
      </c>
      <c r="H140" s="19"/>
      <c r="I140" s="30"/>
      <c r="J140" s="17">
        <v>94862.6</v>
      </c>
      <c r="K140" s="19">
        <f t="shared" ref="K140:K141" si="61">J140-I140</f>
        <v>94862.6</v>
      </c>
      <c r="L140" s="17"/>
    </row>
    <row r="141" spans="1:12" s="5" customFormat="1" ht="18.75" customHeight="1" x14ac:dyDescent="0.25">
      <c r="A141" s="48"/>
      <c r="B141" s="22" t="s">
        <v>23</v>
      </c>
      <c r="C141" s="15"/>
      <c r="D141" s="30"/>
      <c r="E141" s="19">
        <v>1546350</v>
      </c>
      <c r="F141" s="17">
        <v>998159.7</v>
      </c>
      <c r="G141" s="19">
        <f t="shared" si="60"/>
        <v>-548190.30000000005</v>
      </c>
      <c r="H141" s="19"/>
      <c r="I141" s="17"/>
      <c r="J141" s="17">
        <v>1015378.5</v>
      </c>
      <c r="K141" s="19">
        <f t="shared" si="61"/>
        <v>1015378.5</v>
      </c>
      <c r="L141" s="17"/>
    </row>
    <row r="142" spans="1:12" s="5" customFormat="1" ht="46.5" customHeight="1" x14ac:dyDescent="0.25">
      <c r="A142" s="48"/>
      <c r="B142" s="36" t="s">
        <v>81</v>
      </c>
      <c r="C142" s="15"/>
      <c r="D142" s="30"/>
      <c r="E142" s="14">
        <f>E143</f>
        <v>0</v>
      </c>
      <c r="F142" s="13">
        <f>F143</f>
        <v>150150</v>
      </c>
      <c r="G142" s="29">
        <f>G143</f>
        <v>150150</v>
      </c>
      <c r="H142" s="29"/>
      <c r="I142" s="29"/>
      <c r="J142" s="29">
        <f t="shared" ref="J142:K142" si="62">J143</f>
        <v>694640.9</v>
      </c>
      <c r="K142" s="14">
        <f t="shared" si="62"/>
        <v>694640.9</v>
      </c>
      <c r="L142" s="17"/>
    </row>
    <row r="143" spans="1:12" ht="56.25" customHeight="1" x14ac:dyDescent="0.25">
      <c r="A143" s="48" t="s">
        <v>89</v>
      </c>
      <c r="B143" s="49" t="s">
        <v>90</v>
      </c>
      <c r="C143" s="15" t="s">
        <v>80</v>
      </c>
      <c r="D143" s="30"/>
      <c r="E143" s="19">
        <f>SUM(E145:E146)</f>
        <v>0</v>
      </c>
      <c r="F143" s="30">
        <f>SUM(F145:F146)</f>
        <v>150150</v>
      </c>
      <c r="G143" s="17">
        <f>F143-E143</f>
        <v>150150</v>
      </c>
      <c r="H143" s="17">
        <f>SUM(H145:H148)</f>
        <v>0</v>
      </c>
      <c r="I143" s="17">
        <f>SUM(I145:I148)</f>
        <v>0</v>
      </c>
      <c r="J143" s="17">
        <f>SUM(J145:J146)</f>
        <v>694640.9</v>
      </c>
      <c r="K143" s="19">
        <f>J143-I143</f>
        <v>694640.9</v>
      </c>
      <c r="L143" s="17" t="s">
        <v>76</v>
      </c>
    </row>
    <row r="144" spans="1:12" s="5" customFormat="1" ht="18.75" customHeight="1" x14ac:dyDescent="0.25">
      <c r="A144" s="48"/>
      <c r="B144" s="22" t="s">
        <v>20</v>
      </c>
      <c r="C144" s="15"/>
      <c r="D144" s="17"/>
      <c r="E144" s="19"/>
      <c r="F144" s="17"/>
      <c r="G144" s="17">
        <f t="shared" ref="G144" si="63">F144-D144</f>
        <v>0</v>
      </c>
      <c r="H144" s="17"/>
      <c r="I144" s="17"/>
      <c r="J144" s="17"/>
      <c r="K144" s="19">
        <f t="shared" ref="K144" si="64">J144-H144</f>
        <v>0</v>
      </c>
      <c r="L144" s="17"/>
    </row>
    <row r="145" spans="1:12" s="5" customFormat="1" ht="18.75" customHeight="1" x14ac:dyDescent="0.25">
      <c r="A145" s="48"/>
      <c r="B145" s="18" t="s">
        <v>21</v>
      </c>
      <c r="C145" s="15"/>
      <c r="D145" s="30"/>
      <c r="E145" s="19"/>
      <c r="F145" s="30">
        <v>150</v>
      </c>
      <c r="G145" s="30">
        <f t="shared" ref="G145:G146" si="65">F145-E145</f>
        <v>150</v>
      </c>
      <c r="H145" s="30"/>
      <c r="I145" s="30"/>
      <c r="J145" s="30">
        <v>694</v>
      </c>
      <c r="K145" s="19">
        <f t="shared" ref="K145:K146" si="66">J145-I145</f>
        <v>694</v>
      </c>
      <c r="L145" s="17"/>
    </row>
    <row r="146" spans="1:12" s="5" customFormat="1" ht="18.75" customHeight="1" x14ac:dyDescent="0.25">
      <c r="A146" s="48"/>
      <c r="B146" s="22" t="s">
        <v>23</v>
      </c>
      <c r="C146" s="15"/>
      <c r="D146" s="30"/>
      <c r="E146" s="19"/>
      <c r="F146" s="30">
        <v>150000</v>
      </c>
      <c r="G146" s="17">
        <f t="shared" si="65"/>
        <v>150000</v>
      </c>
      <c r="H146" s="17"/>
      <c r="I146" s="17"/>
      <c r="J146" s="17">
        <v>693946.9</v>
      </c>
      <c r="K146" s="19">
        <f t="shared" si="66"/>
        <v>693946.9</v>
      </c>
      <c r="L146" s="17"/>
    </row>
    <row r="147" spans="1:12" s="5" customFormat="1" ht="40.5" customHeight="1" x14ac:dyDescent="0.25">
      <c r="A147" s="48"/>
      <c r="B147" s="36" t="s">
        <v>91</v>
      </c>
      <c r="C147" s="15"/>
      <c r="D147" s="30"/>
      <c r="E147" s="19"/>
      <c r="F147" s="29">
        <f>F148+F152</f>
        <v>224409.2</v>
      </c>
      <c r="G147" s="29">
        <f t="shared" ref="G147:K147" si="67">G148+G152</f>
        <v>224409.2</v>
      </c>
      <c r="H147" s="29">
        <f t="shared" si="67"/>
        <v>0</v>
      </c>
      <c r="I147" s="29">
        <f t="shared" si="67"/>
        <v>0</v>
      </c>
      <c r="J147" s="29">
        <f t="shared" si="67"/>
        <v>224409.2</v>
      </c>
      <c r="K147" s="14">
        <f t="shared" si="67"/>
        <v>224409.2</v>
      </c>
      <c r="L147" s="17"/>
    </row>
    <row r="148" spans="1:12" ht="56.25" customHeight="1" x14ac:dyDescent="0.25">
      <c r="A148" s="48" t="s">
        <v>92</v>
      </c>
      <c r="B148" s="49" t="s">
        <v>93</v>
      </c>
      <c r="C148" s="15" t="s">
        <v>80</v>
      </c>
      <c r="D148" s="30"/>
      <c r="E148" s="19">
        <f>SUM(E150:E151)</f>
        <v>0</v>
      </c>
      <c r="F148" s="31">
        <f>SUM(F150:F151)</f>
        <v>37477.440000000002</v>
      </c>
      <c r="G148" s="19">
        <f>F148-E148</f>
        <v>37477.440000000002</v>
      </c>
      <c r="H148" s="19">
        <f>SUM(H150:H152)</f>
        <v>0</v>
      </c>
      <c r="I148" s="17">
        <f>SUM(I150:I152)</f>
        <v>0</v>
      </c>
      <c r="J148" s="31">
        <f>SUM(J150:J151)</f>
        <v>37477.440000000002</v>
      </c>
      <c r="K148" s="19">
        <f>J148-I148</f>
        <v>37477.440000000002</v>
      </c>
      <c r="L148" s="17" t="s">
        <v>76</v>
      </c>
    </row>
    <row r="149" spans="1:12" s="5" customFormat="1" ht="18.75" customHeight="1" x14ac:dyDescent="0.25">
      <c r="A149" s="48"/>
      <c r="B149" s="22" t="s">
        <v>20</v>
      </c>
      <c r="C149" s="15"/>
      <c r="D149" s="17"/>
      <c r="E149" s="19"/>
      <c r="F149" s="17"/>
      <c r="G149" s="19">
        <f t="shared" ref="G149" si="68">F149-D149</f>
        <v>0</v>
      </c>
      <c r="H149" s="19"/>
      <c r="I149" s="17"/>
      <c r="J149" s="17"/>
      <c r="K149" s="19">
        <f t="shared" ref="K149" si="69">J149-H149</f>
        <v>0</v>
      </c>
      <c r="L149" s="17"/>
    </row>
    <row r="150" spans="1:12" s="5" customFormat="1" ht="18.75" customHeight="1" x14ac:dyDescent="0.25">
      <c r="A150" s="48"/>
      <c r="B150" s="18" t="s">
        <v>21</v>
      </c>
      <c r="C150" s="15"/>
      <c r="D150" s="30"/>
      <c r="E150" s="19"/>
      <c r="F150" s="31">
        <v>37.44</v>
      </c>
      <c r="G150" s="31">
        <f t="shared" ref="G150:G151" si="70">F150-E150</f>
        <v>37.44</v>
      </c>
      <c r="H150" s="31"/>
      <c r="I150" s="31"/>
      <c r="J150" s="31">
        <v>37.44</v>
      </c>
      <c r="K150" s="19">
        <f t="shared" ref="K150:K151" si="71">J150-I150</f>
        <v>37.44</v>
      </c>
      <c r="L150" s="17"/>
    </row>
    <row r="151" spans="1:12" s="5" customFormat="1" ht="18.75" customHeight="1" x14ac:dyDescent="0.25">
      <c r="A151" s="48"/>
      <c r="B151" s="22" t="s">
        <v>23</v>
      </c>
      <c r="C151" s="15"/>
      <c r="D151" s="30"/>
      <c r="E151" s="19"/>
      <c r="F151" s="30">
        <v>37440</v>
      </c>
      <c r="G151" s="30">
        <f t="shared" si="70"/>
        <v>37440</v>
      </c>
      <c r="H151" s="30"/>
      <c r="I151" s="30"/>
      <c r="J151" s="30">
        <v>37440</v>
      </c>
      <c r="K151" s="19">
        <f t="shared" si="71"/>
        <v>37440</v>
      </c>
      <c r="L151" s="17"/>
    </row>
    <row r="152" spans="1:12" ht="88.5" customHeight="1" x14ac:dyDescent="0.25">
      <c r="A152" s="48" t="s">
        <v>94</v>
      </c>
      <c r="B152" s="49" t="s">
        <v>95</v>
      </c>
      <c r="C152" s="15" t="s">
        <v>80</v>
      </c>
      <c r="D152" s="30"/>
      <c r="E152" s="19">
        <f>SUM(E154:E155)</f>
        <v>0</v>
      </c>
      <c r="F152" s="31">
        <f>SUM(F154:F156)</f>
        <v>186931.76</v>
      </c>
      <c r="G152" s="31">
        <f>F152-E152</f>
        <v>186931.76</v>
      </c>
      <c r="H152" s="31">
        <f>SUM(H154:H156)</f>
        <v>0</v>
      </c>
      <c r="I152" s="31">
        <f>SUM(I154:I156)</f>
        <v>0</v>
      </c>
      <c r="J152" s="31">
        <f>SUM(J154:J156)</f>
        <v>186931.76</v>
      </c>
      <c r="K152" s="19">
        <f>J152-I152</f>
        <v>186931.76</v>
      </c>
      <c r="L152" s="17" t="s">
        <v>76</v>
      </c>
    </row>
    <row r="153" spans="1:12" s="5" customFormat="1" ht="18.75" customHeight="1" x14ac:dyDescent="0.25">
      <c r="A153" s="48"/>
      <c r="B153" s="22" t="s">
        <v>20</v>
      </c>
      <c r="C153" s="15"/>
      <c r="D153" s="17"/>
      <c r="E153" s="19"/>
      <c r="F153" s="17"/>
      <c r="G153" s="19">
        <f t="shared" si="48"/>
        <v>0</v>
      </c>
      <c r="H153" s="19"/>
      <c r="I153" s="17"/>
      <c r="J153" s="17"/>
      <c r="K153" s="19">
        <f t="shared" si="49"/>
        <v>0</v>
      </c>
      <c r="L153" s="17"/>
    </row>
    <row r="154" spans="1:12" s="5" customFormat="1" ht="18.75" customHeight="1" x14ac:dyDescent="0.25">
      <c r="A154" s="48"/>
      <c r="B154" s="18" t="s">
        <v>21</v>
      </c>
      <c r="C154" s="15"/>
      <c r="D154" s="30"/>
      <c r="E154" s="19"/>
      <c r="F154" s="31">
        <v>186.76</v>
      </c>
      <c r="G154" s="31">
        <f t="shared" ref="G154:G155" si="72">F154-E154</f>
        <v>186.76</v>
      </c>
      <c r="H154" s="31"/>
      <c r="I154" s="31"/>
      <c r="J154" s="31">
        <v>186.76</v>
      </c>
      <c r="K154" s="19">
        <f t="shared" ref="K154:K155" si="73">J154-I154</f>
        <v>186.76</v>
      </c>
      <c r="L154" s="17"/>
    </row>
    <row r="155" spans="1:12" s="5" customFormat="1" ht="18.75" customHeight="1" x14ac:dyDescent="0.25">
      <c r="A155" s="48"/>
      <c r="B155" s="22" t="s">
        <v>23</v>
      </c>
      <c r="C155" s="15"/>
      <c r="D155" s="30"/>
      <c r="E155" s="19"/>
      <c r="F155" s="30">
        <v>186745</v>
      </c>
      <c r="G155" s="30">
        <f t="shared" si="72"/>
        <v>186745</v>
      </c>
      <c r="H155" s="30"/>
      <c r="I155" s="30"/>
      <c r="J155" s="30">
        <v>186745</v>
      </c>
      <c r="K155" s="19">
        <f t="shared" si="73"/>
        <v>186745</v>
      </c>
      <c r="L155" s="17"/>
    </row>
    <row r="156" spans="1:12" s="5" customFormat="1" ht="18.75" hidden="1" customHeight="1" x14ac:dyDescent="0.25">
      <c r="A156" s="48"/>
      <c r="B156" s="18" t="s">
        <v>25</v>
      </c>
      <c r="C156" s="15"/>
      <c r="D156" s="17"/>
      <c r="E156" s="19"/>
      <c r="F156" s="19"/>
      <c r="G156" s="19">
        <f t="shared" si="48"/>
        <v>0</v>
      </c>
      <c r="H156" s="19"/>
      <c r="I156" s="17"/>
      <c r="J156" s="17"/>
      <c r="K156" s="19">
        <f t="shared" si="49"/>
        <v>0</v>
      </c>
      <c r="L156" s="17"/>
    </row>
    <row r="157" spans="1:12" s="5" customFormat="1" ht="52.5" hidden="1" customHeight="1" x14ac:dyDescent="0.25">
      <c r="A157" s="48"/>
      <c r="B157" s="36" t="s">
        <v>53</v>
      </c>
      <c r="C157" s="28" t="s">
        <v>80</v>
      </c>
      <c r="D157" s="29">
        <f t="shared" ref="D157:J157" si="74">D158</f>
        <v>0</v>
      </c>
      <c r="E157" s="14">
        <f t="shared" si="74"/>
        <v>0</v>
      </c>
      <c r="F157" s="14">
        <f t="shared" si="74"/>
        <v>0</v>
      </c>
      <c r="G157" s="14">
        <f t="shared" si="48"/>
        <v>0</v>
      </c>
      <c r="H157" s="14">
        <f t="shared" si="74"/>
        <v>0</v>
      </c>
      <c r="I157" s="29">
        <f t="shared" si="74"/>
        <v>0</v>
      </c>
      <c r="J157" s="29">
        <f t="shared" si="74"/>
        <v>0</v>
      </c>
      <c r="K157" s="14">
        <f t="shared" si="49"/>
        <v>0</v>
      </c>
      <c r="L157" s="17"/>
    </row>
    <row r="158" spans="1:12" ht="147" hidden="1" customHeight="1" x14ac:dyDescent="0.25">
      <c r="A158" s="15" t="s">
        <v>67</v>
      </c>
      <c r="B158" s="37" t="s">
        <v>96</v>
      </c>
      <c r="C158" s="15" t="s">
        <v>80</v>
      </c>
      <c r="D158" s="17">
        <f>SUM(D160:D161)</f>
        <v>0</v>
      </c>
      <c r="E158" s="19">
        <f>SUM(E160:E161)</f>
        <v>0</v>
      </c>
      <c r="F158" s="19">
        <f>SUM(F160:F161)</f>
        <v>0</v>
      </c>
      <c r="G158" s="19">
        <f t="shared" si="48"/>
        <v>0</v>
      </c>
      <c r="H158" s="19">
        <f>SUM(H160:H161)</f>
        <v>0</v>
      </c>
      <c r="I158" s="17">
        <f>SUM(I160:I161)</f>
        <v>0</v>
      </c>
      <c r="J158" s="17">
        <f>SUM(J160:J161)</f>
        <v>0</v>
      </c>
      <c r="K158" s="19">
        <f t="shared" si="49"/>
        <v>0</v>
      </c>
      <c r="L158" s="31" t="s">
        <v>56</v>
      </c>
    </row>
    <row r="159" spans="1:12" ht="18.75" hidden="1" customHeight="1" x14ac:dyDescent="0.25">
      <c r="A159" s="28"/>
      <c r="B159" s="22" t="s">
        <v>20</v>
      </c>
      <c r="C159" s="15"/>
      <c r="D159" s="31"/>
      <c r="E159" s="19"/>
      <c r="F159" s="19"/>
      <c r="G159" s="19">
        <f t="shared" si="48"/>
        <v>0</v>
      </c>
      <c r="H159" s="19"/>
      <c r="I159" s="31"/>
      <c r="J159" s="31"/>
      <c r="K159" s="19">
        <f t="shared" si="49"/>
        <v>0</v>
      </c>
      <c r="L159" s="19"/>
    </row>
    <row r="160" spans="1:12" ht="18.75" hidden="1" customHeight="1" x14ac:dyDescent="0.25">
      <c r="A160" s="28"/>
      <c r="B160" s="18" t="s">
        <v>21</v>
      </c>
      <c r="C160" s="15"/>
      <c r="D160" s="17"/>
      <c r="E160" s="19"/>
      <c r="F160" s="19"/>
      <c r="G160" s="19">
        <f t="shared" si="48"/>
        <v>0</v>
      </c>
      <c r="H160" s="19"/>
      <c r="I160" s="17"/>
      <c r="J160" s="17"/>
      <c r="K160" s="19">
        <f t="shared" si="49"/>
        <v>0</v>
      </c>
      <c r="L160" s="17"/>
    </row>
    <row r="161" spans="1:13" ht="18.75" hidden="1" customHeight="1" x14ac:dyDescent="0.25">
      <c r="A161" s="28"/>
      <c r="B161" s="22" t="s">
        <v>37</v>
      </c>
      <c r="C161" s="15"/>
      <c r="D161" s="17"/>
      <c r="E161" s="19"/>
      <c r="F161" s="19"/>
      <c r="G161" s="19">
        <f t="shared" si="48"/>
        <v>0</v>
      </c>
      <c r="H161" s="19"/>
      <c r="I161" s="17"/>
      <c r="J161" s="17"/>
      <c r="K161" s="19">
        <f t="shared" si="49"/>
        <v>0</v>
      </c>
      <c r="L161" s="17"/>
    </row>
    <row r="162" spans="1:13" s="5" customFormat="1" ht="24.75" customHeight="1" x14ac:dyDescent="0.25">
      <c r="A162" s="27" t="s">
        <v>97</v>
      </c>
      <c r="B162" s="50" t="s">
        <v>98</v>
      </c>
      <c r="C162" s="51" t="s">
        <v>99</v>
      </c>
      <c r="D162" s="29">
        <f>D168</f>
        <v>2916206.6999999997</v>
      </c>
      <c r="E162" s="14">
        <f>E168</f>
        <v>4084757.8</v>
      </c>
      <c r="F162" s="29">
        <f>F168</f>
        <v>6261056.7000000011</v>
      </c>
      <c r="G162" s="14">
        <f>F162-E162</f>
        <v>2176298.9000000013</v>
      </c>
      <c r="H162" s="14">
        <f>H168</f>
        <v>0</v>
      </c>
      <c r="I162" s="14">
        <f>I168</f>
        <v>66324.100000000006</v>
      </c>
      <c r="J162" s="29">
        <f>J168</f>
        <v>3549981.9</v>
      </c>
      <c r="K162" s="14">
        <f>J162-I162</f>
        <v>3483657.8</v>
      </c>
      <c r="L162" s="17">
        <f>L168</f>
        <v>0</v>
      </c>
    </row>
    <row r="163" spans="1:13" s="5" customFormat="1" ht="18.75" customHeight="1" x14ac:dyDescent="0.25">
      <c r="A163" s="48"/>
      <c r="B163" s="22" t="s">
        <v>20</v>
      </c>
      <c r="C163" s="15"/>
      <c r="D163" s="17"/>
      <c r="E163" s="19"/>
      <c r="F163" s="17"/>
      <c r="G163" s="19">
        <f t="shared" si="48"/>
        <v>0</v>
      </c>
      <c r="H163" s="19"/>
      <c r="I163" s="19"/>
      <c r="J163" s="17"/>
      <c r="K163" s="19">
        <f t="shared" si="49"/>
        <v>0</v>
      </c>
      <c r="L163" s="17"/>
    </row>
    <row r="164" spans="1:13" s="5" customFormat="1" ht="18.75" customHeight="1" x14ac:dyDescent="0.25">
      <c r="A164" s="48"/>
      <c r="B164" s="18" t="s">
        <v>21</v>
      </c>
      <c r="C164" s="15"/>
      <c r="D164" s="30">
        <f>D179+D227+D232+D239+D244+D274+D173+D270+D249+D264</f>
        <v>468902</v>
      </c>
      <c r="E164" s="19">
        <f>E179+E227+E232+E239+E244+E274+E173+E270+E249+E264+E254+E259</f>
        <v>795858.9</v>
      </c>
      <c r="F164" s="17">
        <f>F179+F227+F232+F239+F244+F274+F173+F270+F249+F264+F254+F259</f>
        <v>1333005.2</v>
      </c>
      <c r="G164" s="19">
        <f t="shared" ref="G164:K165" si="75">G179+G227+G232+G239+G244+G274+G173+G270+G249+G264+G254+G259</f>
        <v>537146.29999999993</v>
      </c>
      <c r="H164" s="19">
        <f t="shared" si="75"/>
        <v>0</v>
      </c>
      <c r="I164" s="19">
        <f t="shared" si="75"/>
        <v>472.5</v>
      </c>
      <c r="J164" s="17">
        <f t="shared" si="75"/>
        <v>677800.2</v>
      </c>
      <c r="K164" s="19">
        <f t="shared" si="75"/>
        <v>677327.7</v>
      </c>
      <c r="L164" s="17"/>
      <c r="M164" s="26">
        <f>J164-J274</f>
        <v>677800.2</v>
      </c>
    </row>
    <row r="165" spans="1:13" s="5" customFormat="1" ht="18.75" customHeight="1" x14ac:dyDescent="0.25">
      <c r="A165" s="48"/>
      <c r="B165" s="22" t="s">
        <v>23</v>
      </c>
      <c r="C165" s="15"/>
      <c r="D165" s="17">
        <f>D180+D228+D233+D240+D245+D275+D174+D271+D250+D265</f>
        <v>1377163.6</v>
      </c>
      <c r="E165" s="19">
        <f>E180+E228+E233+E240+E245+E275+E174+E271+E250+E265+E255+E260</f>
        <v>2218757.8000000003</v>
      </c>
      <c r="F165" s="30">
        <f>F180+F228+F233+F240+F245+F275+F174+F271+F250+F265+F255+F260</f>
        <v>3716256</v>
      </c>
      <c r="G165" s="19">
        <f t="shared" si="75"/>
        <v>1497498.2</v>
      </c>
      <c r="H165" s="19">
        <f t="shared" si="75"/>
        <v>0</v>
      </c>
      <c r="I165" s="19">
        <f t="shared" si="75"/>
        <v>1317.1</v>
      </c>
      <c r="J165" s="17">
        <f t="shared" si="75"/>
        <v>1889624.5</v>
      </c>
      <c r="K165" s="19">
        <f t="shared" si="75"/>
        <v>1888307.4</v>
      </c>
      <c r="L165" s="17"/>
    </row>
    <row r="166" spans="1:13" s="5" customFormat="1" ht="18.75" customHeight="1" x14ac:dyDescent="0.25">
      <c r="A166" s="48"/>
      <c r="B166" s="18" t="s">
        <v>25</v>
      </c>
      <c r="C166" s="15"/>
      <c r="D166" s="17">
        <f>D251+D266</f>
        <v>1070141.1000000001</v>
      </c>
      <c r="E166" s="19">
        <f>E251+E266+E261</f>
        <v>1070141.1000000001</v>
      </c>
      <c r="F166" s="17">
        <f>F251+F266+F261</f>
        <v>1211795.5</v>
      </c>
      <c r="G166" s="19">
        <f t="shared" ref="G166:K166" si="76">G251+G266+G261</f>
        <v>141654.39999999999</v>
      </c>
      <c r="H166" s="19">
        <f t="shared" si="76"/>
        <v>0</v>
      </c>
      <c r="I166" s="19">
        <f t="shared" si="76"/>
        <v>64534.5</v>
      </c>
      <c r="J166" s="17">
        <f t="shared" si="76"/>
        <v>982557.2</v>
      </c>
      <c r="K166" s="19">
        <f t="shared" si="76"/>
        <v>918022.7</v>
      </c>
      <c r="L166" s="17"/>
      <c r="M166" s="26">
        <f>J165+J166-J275</f>
        <v>2872181.7</v>
      </c>
    </row>
    <row r="167" spans="1:13" s="39" customFormat="1" ht="18.75" customHeight="1" x14ac:dyDescent="0.25">
      <c r="A167" s="43"/>
      <c r="B167" s="32" t="s">
        <v>100</v>
      </c>
      <c r="C167" s="33" t="s">
        <v>101</v>
      </c>
      <c r="D167" s="34">
        <f>D168</f>
        <v>2916206.6999999997</v>
      </c>
      <c r="E167" s="35">
        <f>E168</f>
        <v>4084757.8</v>
      </c>
      <c r="F167" s="34">
        <f>F168</f>
        <v>6261056.7000000011</v>
      </c>
      <c r="G167" s="14">
        <f t="shared" ref="G167:G170" si="77">F167-E167</f>
        <v>2176298.9000000013</v>
      </c>
      <c r="H167" s="34">
        <f>H168</f>
        <v>0</v>
      </c>
      <c r="I167" s="35">
        <f>I168</f>
        <v>66324.100000000006</v>
      </c>
      <c r="J167" s="34">
        <f>J168</f>
        <v>3549981.9</v>
      </c>
      <c r="K167" s="14">
        <f t="shared" ref="K167:K170" si="78">J167-I167</f>
        <v>3483657.8</v>
      </c>
      <c r="L167" s="34"/>
    </row>
    <row r="168" spans="1:13" s="5" customFormat="1" ht="33" x14ac:dyDescent="0.25">
      <c r="A168" s="48"/>
      <c r="B168" s="36" t="s">
        <v>102</v>
      </c>
      <c r="C168" s="28" t="s">
        <v>101</v>
      </c>
      <c r="D168" s="13">
        <f>SUM(D169,D235)</f>
        <v>2916206.6999999997</v>
      </c>
      <c r="E168" s="14">
        <f>SUM(E169,E235)</f>
        <v>4084757.8</v>
      </c>
      <c r="F168" s="29">
        <f>SUM(F169,F235)</f>
        <v>6261056.7000000011</v>
      </c>
      <c r="G168" s="14">
        <f t="shared" si="77"/>
        <v>2176298.9000000013</v>
      </c>
      <c r="H168" s="13">
        <f>SUM(H169,H235)</f>
        <v>0</v>
      </c>
      <c r="I168" s="14">
        <f>SUM(I169,I235)</f>
        <v>66324.100000000006</v>
      </c>
      <c r="J168" s="29">
        <f>SUM(J169,J235)</f>
        <v>3549981.9</v>
      </c>
      <c r="K168" s="14">
        <f t="shared" si="78"/>
        <v>3483657.8</v>
      </c>
      <c r="L168" s="17">
        <f>SUM(L169,L235)</f>
        <v>0</v>
      </c>
    </row>
    <row r="169" spans="1:13" s="5" customFormat="1" ht="29.25" customHeight="1" x14ac:dyDescent="0.25">
      <c r="A169" s="48"/>
      <c r="B169" s="36" t="s">
        <v>103</v>
      </c>
      <c r="C169" s="28" t="s">
        <v>101</v>
      </c>
      <c r="D169" s="13">
        <f>SUM(D170,D176,D182)</f>
        <v>2293</v>
      </c>
      <c r="E169" s="14">
        <f>SUM(E170,E176,E182)</f>
        <v>2323.4</v>
      </c>
      <c r="F169" s="29">
        <f>SUM(F170,F176,F182)</f>
        <v>2323.4</v>
      </c>
      <c r="G169" s="14">
        <f t="shared" si="77"/>
        <v>0</v>
      </c>
      <c r="H169" s="13">
        <f>SUM(H170,H176,H182)</f>
        <v>0</v>
      </c>
      <c r="I169" s="14">
        <f>SUM(I170,I176,I182)</f>
        <v>0</v>
      </c>
      <c r="J169" s="14">
        <f>SUM(J170,J176,J182)</f>
        <v>0</v>
      </c>
      <c r="K169" s="14">
        <f t="shared" si="78"/>
        <v>0</v>
      </c>
      <c r="L169" s="17">
        <f>SUM(L170,L176,L182)</f>
        <v>0</v>
      </c>
    </row>
    <row r="170" spans="1:13" s="5" customFormat="1" ht="36" customHeight="1" x14ac:dyDescent="0.25">
      <c r="A170" s="48"/>
      <c r="B170" s="36" t="s">
        <v>104</v>
      </c>
      <c r="C170" s="28" t="s">
        <v>101</v>
      </c>
      <c r="D170" s="13">
        <f>D171</f>
        <v>2293</v>
      </c>
      <c r="E170" s="14">
        <f>E171</f>
        <v>2323.4</v>
      </c>
      <c r="F170" s="29">
        <f>F171</f>
        <v>2323.4</v>
      </c>
      <c r="G170" s="14">
        <f t="shared" si="77"/>
        <v>0</v>
      </c>
      <c r="H170" s="13">
        <f>H171</f>
        <v>0</v>
      </c>
      <c r="I170" s="14">
        <f>I171</f>
        <v>0</v>
      </c>
      <c r="J170" s="14">
        <f>J171</f>
        <v>0</v>
      </c>
      <c r="K170" s="14">
        <f t="shared" si="78"/>
        <v>0</v>
      </c>
      <c r="L170" s="17"/>
    </row>
    <row r="171" spans="1:13" ht="51" customHeight="1" x14ac:dyDescent="0.25">
      <c r="A171" s="48" t="s">
        <v>105</v>
      </c>
      <c r="B171" s="37" t="s">
        <v>106</v>
      </c>
      <c r="C171" s="15" t="s">
        <v>101</v>
      </c>
      <c r="D171" s="30">
        <f>SUM(D173:D175)</f>
        <v>2293</v>
      </c>
      <c r="E171" s="19">
        <f>SUM(E173:E175)</f>
        <v>2323.4</v>
      </c>
      <c r="F171" s="17">
        <f>SUM(F173:F175)</f>
        <v>2323.4</v>
      </c>
      <c r="G171" s="19">
        <f>F171-E171</f>
        <v>0</v>
      </c>
      <c r="H171" s="19">
        <f>SUM(H173:H175)</f>
        <v>0</v>
      </c>
      <c r="I171" s="30">
        <f>SUM(I173:I175)</f>
        <v>0</v>
      </c>
      <c r="J171" s="30">
        <f>SUM(J173:J175)</f>
        <v>0</v>
      </c>
      <c r="K171" s="19">
        <f>J171-I171</f>
        <v>0</v>
      </c>
      <c r="L171" s="17" t="s">
        <v>76</v>
      </c>
    </row>
    <row r="172" spans="1:13" s="5" customFormat="1" ht="18.75" customHeight="1" x14ac:dyDescent="0.25">
      <c r="A172" s="48"/>
      <c r="B172" s="22" t="s">
        <v>20</v>
      </c>
      <c r="C172" s="28"/>
      <c r="D172" s="13"/>
      <c r="E172" s="14"/>
      <c r="F172" s="29"/>
      <c r="G172" s="14">
        <f t="shared" si="48"/>
        <v>0</v>
      </c>
      <c r="H172" s="14"/>
      <c r="I172" s="13"/>
      <c r="J172" s="13"/>
      <c r="K172" s="14">
        <f t="shared" si="49"/>
        <v>0</v>
      </c>
      <c r="L172" s="17"/>
    </row>
    <row r="173" spans="1:13" s="5" customFormat="1" ht="18.75" customHeight="1" x14ac:dyDescent="0.25">
      <c r="A173" s="48"/>
      <c r="B173" s="18" t="s">
        <v>21</v>
      </c>
      <c r="C173" s="28"/>
      <c r="D173" s="30">
        <v>583</v>
      </c>
      <c r="E173" s="19">
        <v>613.4</v>
      </c>
      <c r="F173" s="17">
        <v>613.4</v>
      </c>
      <c r="G173" s="19">
        <f>F173-E173</f>
        <v>0</v>
      </c>
      <c r="H173" s="19"/>
      <c r="I173" s="30"/>
      <c r="J173" s="30"/>
      <c r="K173" s="19">
        <f>J173-I173</f>
        <v>0</v>
      </c>
      <c r="L173" s="17"/>
    </row>
    <row r="174" spans="1:13" s="5" customFormat="1" ht="18.75" customHeight="1" x14ac:dyDescent="0.25">
      <c r="A174" s="48"/>
      <c r="B174" s="22" t="s">
        <v>23</v>
      </c>
      <c r="C174" s="28"/>
      <c r="D174" s="30">
        <v>1710</v>
      </c>
      <c r="E174" s="19">
        <v>1710</v>
      </c>
      <c r="F174" s="30">
        <v>1710</v>
      </c>
      <c r="G174" s="19">
        <f t="shared" si="48"/>
        <v>0</v>
      </c>
      <c r="H174" s="19"/>
      <c r="I174" s="30"/>
      <c r="J174" s="30"/>
      <c r="K174" s="19">
        <f t="shared" si="49"/>
        <v>0</v>
      </c>
      <c r="L174" s="17"/>
    </row>
    <row r="175" spans="1:13" s="5" customFormat="1" ht="18.75" hidden="1" customHeight="1" x14ac:dyDescent="0.25">
      <c r="A175" s="48"/>
      <c r="B175" s="18" t="s">
        <v>25</v>
      </c>
      <c r="C175" s="28"/>
      <c r="D175" s="30"/>
      <c r="E175" s="19"/>
      <c r="F175" s="19"/>
      <c r="G175" s="19">
        <f t="shared" si="48"/>
        <v>0</v>
      </c>
      <c r="H175" s="19"/>
      <c r="I175" s="30"/>
      <c r="J175" s="30"/>
      <c r="K175" s="19">
        <f t="shared" si="49"/>
        <v>0</v>
      </c>
      <c r="L175" s="17"/>
    </row>
    <row r="176" spans="1:13" s="5" customFormat="1" ht="18.75" hidden="1" x14ac:dyDescent="0.25">
      <c r="A176" s="48"/>
      <c r="B176" s="36" t="s">
        <v>107</v>
      </c>
      <c r="C176" s="28" t="s">
        <v>101</v>
      </c>
      <c r="D176" s="13">
        <f>SUM(D177)</f>
        <v>0</v>
      </c>
      <c r="E176" s="14">
        <f>SUM(E177)</f>
        <v>0</v>
      </c>
      <c r="F176" s="14">
        <f>SUM(F177)</f>
        <v>0</v>
      </c>
      <c r="G176" s="14">
        <f t="shared" si="48"/>
        <v>0</v>
      </c>
      <c r="H176" s="14">
        <f>SUM(H177)</f>
        <v>0</v>
      </c>
      <c r="I176" s="29">
        <f>SUM(I177)</f>
        <v>0</v>
      </c>
      <c r="J176" s="29">
        <f>SUM(J177)</f>
        <v>0</v>
      </c>
      <c r="K176" s="14">
        <f t="shared" si="49"/>
        <v>0</v>
      </c>
      <c r="L176" s="17">
        <f>SUM(L177)</f>
        <v>0</v>
      </c>
    </row>
    <row r="177" spans="1:12" ht="49.5" hidden="1" x14ac:dyDescent="0.25">
      <c r="A177" s="15" t="s">
        <v>44</v>
      </c>
      <c r="B177" s="42" t="s">
        <v>108</v>
      </c>
      <c r="C177" s="15" t="s">
        <v>101</v>
      </c>
      <c r="D177" s="30">
        <f>SUM(D179:D181)</f>
        <v>0</v>
      </c>
      <c r="E177" s="19">
        <f>SUM(E179:E181)</f>
        <v>0</v>
      </c>
      <c r="F177" s="19">
        <f>SUM(F179:F181)</f>
        <v>0</v>
      </c>
      <c r="G177" s="19">
        <f t="shared" si="48"/>
        <v>0</v>
      </c>
      <c r="H177" s="19">
        <f>SUM(H179:H181)</f>
        <v>0</v>
      </c>
      <c r="I177" s="17">
        <f>SUM(I179:I181)</f>
        <v>0</v>
      </c>
      <c r="J177" s="17">
        <f>SUM(J179:J181)</f>
        <v>0</v>
      </c>
      <c r="K177" s="19">
        <f t="shared" si="49"/>
        <v>0</v>
      </c>
      <c r="L177" s="17" t="s">
        <v>76</v>
      </c>
    </row>
    <row r="178" spans="1:12" s="5" customFormat="1" ht="18.75" hidden="1" customHeight="1" x14ac:dyDescent="0.25">
      <c r="A178" s="48"/>
      <c r="B178" s="22" t="s">
        <v>20</v>
      </c>
      <c r="C178" s="28"/>
      <c r="D178" s="13"/>
      <c r="E178" s="14"/>
      <c r="F178" s="14"/>
      <c r="G178" s="14">
        <f t="shared" si="48"/>
        <v>0</v>
      </c>
      <c r="H178" s="14"/>
      <c r="I178" s="29"/>
      <c r="J178" s="29"/>
      <c r="K178" s="14">
        <f t="shared" si="49"/>
        <v>0</v>
      </c>
      <c r="L178" s="17"/>
    </row>
    <row r="179" spans="1:12" s="5" customFormat="1" ht="18.75" hidden="1" customHeight="1" x14ac:dyDescent="0.25">
      <c r="A179" s="48"/>
      <c r="B179" s="18" t="s">
        <v>21</v>
      </c>
      <c r="C179" s="28"/>
      <c r="D179" s="30"/>
      <c r="E179" s="19"/>
      <c r="F179" s="19"/>
      <c r="G179" s="19">
        <f t="shared" si="48"/>
        <v>0</v>
      </c>
      <c r="H179" s="19"/>
      <c r="I179" s="30"/>
      <c r="J179" s="30"/>
      <c r="K179" s="19">
        <f t="shared" si="49"/>
        <v>0</v>
      </c>
      <c r="L179" s="17"/>
    </row>
    <row r="180" spans="1:12" s="5" customFormat="1" ht="18.75" hidden="1" customHeight="1" x14ac:dyDescent="0.25">
      <c r="A180" s="48"/>
      <c r="B180" s="22" t="s">
        <v>37</v>
      </c>
      <c r="C180" s="28"/>
      <c r="D180" s="30"/>
      <c r="E180" s="19"/>
      <c r="F180" s="19"/>
      <c r="G180" s="19">
        <f t="shared" si="48"/>
        <v>0</v>
      </c>
      <c r="H180" s="19"/>
      <c r="I180" s="17"/>
      <c r="J180" s="17"/>
      <c r="K180" s="19">
        <f t="shared" si="49"/>
        <v>0</v>
      </c>
      <c r="L180" s="17"/>
    </row>
    <row r="181" spans="1:12" s="5" customFormat="1" ht="18.75" hidden="1" customHeight="1" x14ac:dyDescent="0.25">
      <c r="A181" s="48"/>
      <c r="B181" s="18" t="s">
        <v>25</v>
      </c>
      <c r="C181" s="28"/>
      <c r="D181" s="30"/>
      <c r="E181" s="19"/>
      <c r="F181" s="19"/>
      <c r="G181" s="19">
        <f t="shared" si="48"/>
        <v>0</v>
      </c>
      <c r="H181" s="19"/>
      <c r="I181" s="30"/>
      <c r="J181" s="30"/>
      <c r="K181" s="19">
        <f t="shared" si="49"/>
        <v>0</v>
      </c>
      <c r="L181" s="17"/>
    </row>
    <row r="182" spans="1:12" s="5" customFormat="1" ht="54.75" hidden="1" customHeight="1" x14ac:dyDescent="0.25">
      <c r="A182" s="48"/>
      <c r="B182" s="52" t="s">
        <v>109</v>
      </c>
      <c r="C182" s="28" t="s">
        <v>101</v>
      </c>
      <c r="D182" s="13">
        <f>D183</f>
        <v>0</v>
      </c>
      <c r="E182" s="14">
        <f>E183</f>
        <v>0</v>
      </c>
      <c r="F182" s="14">
        <f>F183</f>
        <v>0</v>
      </c>
      <c r="G182" s="14">
        <f t="shared" si="48"/>
        <v>0</v>
      </c>
      <c r="H182" s="14">
        <f>H183</f>
        <v>0</v>
      </c>
      <c r="I182" s="29">
        <f>I183</f>
        <v>0</v>
      </c>
      <c r="J182" s="29">
        <f>J183</f>
        <v>0</v>
      </c>
      <c r="K182" s="14">
        <f t="shared" si="49"/>
        <v>0</v>
      </c>
      <c r="L182" s="17">
        <f>L183</f>
        <v>0</v>
      </c>
    </row>
    <row r="183" spans="1:12" s="5" customFormat="1" ht="69" hidden="1" customHeight="1" x14ac:dyDescent="0.25">
      <c r="A183" s="48"/>
      <c r="B183" s="52" t="s">
        <v>110</v>
      </c>
      <c r="C183" s="28" t="s">
        <v>101</v>
      </c>
      <c r="D183" s="13">
        <f>SUM(D184,D189,D194,D200,D205,D210,D215,D220,D225,D230)</f>
        <v>0</v>
      </c>
      <c r="E183" s="14">
        <f>SUM(E184,E189,E194,E200,E205,E210,E215,E220,E225,E230)</f>
        <v>0</v>
      </c>
      <c r="F183" s="14">
        <f>SUM(F184,F189,F194,F200,F205,F210,F215,F220,F225,F230)</f>
        <v>0</v>
      </c>
      <c r="G183" s="14">
        <f t="shared" si="48"/>
        <v>0</v>
      </c>
      <c r="H183" s="14">
        <f>SUM(H184,H189,H194,H200,H205,H210,H215,H220,H225,H230)</f>
        <v>0</v>
      </c>
      <c r="I183" s="29">
        <f>SUM(I184,I189,I194,I200,I205,I210,I215,I220,I225,I230)</f>
        <v>0</v>
      </c>
      <c r="J183" s="29">
        <f>SUM(J184,J189,J194,J200,J205,J210,J215,J220,J225,J230)</f>
        <v>0</v>
      </c>
      <c r="K183" s="14">
        <f t="shared" si="49"/>
        <v>0</v>
      </c>
      <c r="L183" s="17">
        <f>SUM(L184,L189,L194,L200,L205,L210,L215,L220,L225,L230)</f>
        <v>0</v>
      </c>
    </row>
    <row r="184" spans="1:12" ht="55.5" hidden="1" customHeight="1" x14ac:dyDescent="0.25">
      <c r="A184" s="48" t="s">
        <v>89</v>
      </c>
      <c r="B184" s="53" t="s">
        <v>111</v>
      </c>
      <c r="C184" s="15" t="s">
        <v>101</v>
      </c>
      <c r="D184" s="30">
        <f>SUM(D186:D188)</f>
        <v>0</v>
      </c>
      <c r="E184" s="19">
        <f>SUM(E186:E188)</f>
        <v>0</v>
      </c>
      <c r="F184" s="19">
        <f>SUM(F186:F188)</f>
        <v>0</v>
      </c>
      <c r="G184" s="19">
        <f t="shared" si="48"/>
        <v>0</v>
      </c>
      <c r="H184" s="19">
        <f>SUM(H186:H188)</f>
        <v>0</v>
      </c>
      <c r="I184" s="17">
        <f>SUM(I186:I188)</f>
        <v>0</v>
      </c>
      <c r="J184" s="17">
        <f>SUM(J186:J188)</f>
        <v>0</v>
      </c>
      <c r="K184" s="19">
        <f t="shared" si="49"/>
        <v>0</v>
      </c>
      <c r="L184" s="17" t="s">
        <v>76</v>
      </c>
    </row>
    <row r="185" spans="1:12" s="5" customFormat="1" ht="18.75" hidden="1" customHeight="1" x14ac:dyDescent="0.25">
      <c r="A185" s="48"/>
      <c r="B185" s="22" t="s">
        <v>20</v>
      </c>
      <c r="C185" s="28"/>
      <c r="D185" s="13"/>
      <c r="E185" s="14"/>
      <c r="F185" s="14"/>
      <c r="G185" s="14">
        <f t="shared" si="48"/>
        <v>0</v>
      </c>
      <c r="H185" s="14"/>
      <c r="I185" s="29"/>
      <c r="J185" s="29"/>
      <c r="K185" s="14">
        <f t="shared" si="49"/>
        <v>0</v>
      </c>
      <c r="L185" s="17"/>
    </row>
    <row r="186" spans="1:12" s="5" customFormat="1" ht="18.75" hidden="1" customHeight="1" x14ac:dyDescent="0.25">
      <c r="A186" s="48"/>
      <c r="B186" s="18" t="s">
        <v>21</v>
      </c>
      <c r="C186" s="15"/>
      <c r="D186" s="30"/>
      <c r="E186" s="19"/>
      <c r="F186" s="19"/>
      <c r="G186" s="19">
        <f t="shared" si="48"/>
        <v>0</v>
      </c>
      <c r="H186" s="19"/>
      <c r="I186" s="17"/>
      <c r="J186" s="17"/>
      <c r="K186" s="19">
        <f t="shared" si="49"/>
        <v>0</v>
      </c>
      <c r="L186" s="17"/>
    </row>
    <row r="187" spans="1:12" s="5" customFormat="1" ht="18.75" hidden="1" customHeight="1" x14ac:dyDescent="0.25">
      <c r="A187" s="48"/>
      <c r="B187" s="22" t="s">
        <v>37</v>
      </c>
      <c r="C187" s="15"/>
      <c r="D187" s="30"/>
      <c r="E187" s="19"/>
      <c r="F187" s="19"/>
      <c r="G187" s="19">
        <f t="shared" si="48"/>
        <v>0</v>
      </c>
      <c r="H187" s="19"/>
      <c r="I187" s="17"/>
      <c r="J187" s="17"/>
      <c r="K187" s="19">
        <f t="shared" si="49"/>
        <v>0</v>
      </c>
      <c r="L187" s="17"/>
    </row>
    <row r="188" spans="1:12" s="5" customFormat="1" ht="18.75" hidden="1" customHeight="1" x14ac:dyDescent="0.25">
      <c r="A188" s="48"/>
      <c r="B188" s="18" t="s">
        <v>25</v>
      </c>
      <c r="C188" s="15"/>
      <c r="D188" s="30"/>
      <c r="E188" s="19"/>
      <c r="F188" s="19"/>
      <c r="G188" s="19">
        <f t="shared" si="48"/>
        <v>0</v>
      </c>
      <c r="H188" s="19"/>
      <c r="I188" s="17"/>
      <c r="J188" s="17"/>
      <c r="K188" s="19">
        <f t="shared" si="49"/>
        <v>0</v>
      </c>
      <c r="L188" s="17"/>
    </row>
    <row r="189" spans="1:12" ht="49.5" hidden="1" x14ac:dyDescent="0.25">
      <c r="A189" s="48" t="s">
        <v>92</v>
      </c>
      <c r="B189" s="53" t="s">
        <v>112</v>
      </c>
      <c r="C189" s="15" t="s">
        <v>101</v>
      </c>
      <c r="D189" s="30">
        <f>SUM(D191:D193)</f>
        <v>0</v>
      </c>
      <c r="E189" s="19">
        <f>SUM(E191:E193)</f>
        <v>0</v>
      </c>
      <c r="F189" s="19">
        <f>SUM(F191:F193)</f>
        <v>0</v>
      </c>
      <c r="G189" s="19">
        <f t="shared" si="48"/>
        <v>0</v>
      </c>
      <c r="H189" s="19">
        <f>SUM(H191:H193)</f>
        <v>0</v>
      </c>
      <c r="I189" s="17">
        <f>SUM(I191:I193)</f>
        <v>0</v>
      </c>
      <c r="J189" s="17">
        <f>SUM(J191:J193)</f>
        <v>0</v>
      </c>
      <c r="K189" s="19">
        <f t="shared" si="49"/>
        <v>0</v>
      </c>
      <c r="L189" s="17" t="s">
        <v>76</v>
      </c>
    </row>
    <row r="190" spans="1:12" s="5" customFormat="1" ht="18.75" hidden="1" customHeight="1" x14ac:dyDescent="0.25">
      <c r="A190" s="48"/>
      <c r="B190" s="22" t="s">
        <v>20</v>
      </c>
      <c r="C190" s="15"/>
      <c r="D190" s="30"/>
      <c r="E190" s="19"/>
      <c r="F190" s="19"/>
      <c r="G190" s="19">
        <f t="shared" si="48"/>
        <v>0</v>
      </c>
      <c r="H190" s="19"/>
      <c r="I190" s="17"/>
      <c r="J190" s="17"/>
      <c r="K190" s="19">
        <f t="shared" si="49"/>
        <v>0</v>
      </c>
      <c r="L190" s="17"/>
    </row>
    <row r="191" spans="1:12" s="5" customFormat="1" ht="18.75" hidden="1" customHeight="1" x14ac:dyDescent="0.25">
      <c r="A191" s="48"/>
      <c r="B191" s="18" t="s">
        <v>21</v>
      </c>
      <c r="C191" s="15"/>
      <c r="D191" s="30"/>
      <c r="E191" s="19"/>
      <c r="F191" s="19"/>
      <c r="G191" s="19">
        <f t="shared" si="48"/>
        <v>0</v>
      </c>
      <c r="H191" s="19"/>
      <c r="I191" s="17"/>
      <c r="J191" s="17"/>
      <c r="K191" s="19">
        <f t="shared" si="49"/>
        <v>0</v>
      </c>
      <c r="L191" s="17"/>
    </row>
    <row r="192" spans="1:12" s="5" customFormat="1" ht="18.75" hidden="1" customHeight="1" x14ac:dyDescent="0.25">
      <c r="A192" s="48"/>
      <c r="B192" s="22" t="s">
        <v>37</v>
      </c>
      <c r="C192" s="15"/>
      <c r="D192" s="30"/>
      <c r="E192" s="19"/>
      <c r="F192" s="19"/>
      <c r="G192" s="19">
        <f t="shared" si="48"/>
        <v>0</v>
      </c>
      <c r="H192" s="19"/>
      <c r="I192" s="30"/>
      <c r="J192" s="30"/>
      <c r="K192" s="19">
        <f t="shared" si="49"/>
        <v>0</v>
      </c>
      <c r="L192" s="17"/>
    </row>
    <row r="193" spans="1:12" s="5" customFormat="1" ht="18.75" hidden="1" customHeight="1" x14ac:dyDescent="0.25">
      <c r="A193" s="48"/>
      <c r="B193" s="18" t="s">
        <v>25</v>
      </c>
      <c r="C193" s="15"/>
      <c r="D193" s="30"/>
      <c r="E193" s="19"/>
      <c r="F193" s="19"/>
      <c r="G193" s="19">
        <f t="shared" si="48"/>
        <v>0</v>
      </c>
      <c r="H193" s="19"/>
      <c r="I193" s="17"/>
      <c r="J193" s="17"/>
      <c r="K193" s="19">
        <f t="shared" si="49"/>
        <v>0</v>
      </c>
      <c r="L193" s="17"/>
    </row>
    <row r="194" spans="1:12" ht="49.5" hidden="1" x14ac:dyDescent="0.25">
      <c r="A194" s="48" t="s">
        <v>94</v>
      </c>
      <c r="B194" s="53" t="s">
        <v>113</v>
      </c>
      <c r="C194" s="15" t="s">
        <v>101</v>
      </c>
      <c r="D194" s="30">
        <f>SUM(D196:D198)</f>
        <v>0</v>
      </c>
      <c r="E194" s="19">
        <f>SUM(E196:E198)</f>
        <v>0</v>
      </c>
      <c r="F194" s="19">
        <f>SUM(F196:F198)</f>
        <v>0</v>
      </c>
      <c r="G194" s="19">
        <f t="shared" si="48"/>
        <v>0</v>
      </c>
      <c r="H194" s="19">
        <f>SUM(H196:H198)</f>
        <v>0</v>
      </c>
      <c r="I194" s="17">
        <f>SUM(I196:I198)</f>
        <v>0</v>
      </c>
      <c r="J194" s="17">
        <f>SUM(J196:J198)</f>
        <v>0</v>
      </c>
      <c r="K194" s="19">
        <f t="shared" si="49"/>
        <v>0</v>
      </c>
      <c r="L194" s="17" t="s">
        <v>76</v>
      </c>
    </row>
    <row r="195" spans="1:12" s="5" customFormat="1" ht="18.75" hidden="1" customHeight="1" x14ac:dyDescent="0.25">
      <c r="A195" s="48"/>
      <c r="B195" s="22" t="s">
        <v>20</v>
      </c>
      <c r="C195" s="15"/>
      <c r="D195" s="30"/>
      <c r="E195" s="19"/>
      <c r="F195" s="19"/>
      <c r="G195" s="19">
        <f t="shared" si="48"/>
        <v>0</v>
      </c>
      <c r="H195" s="19"/>
      <c r="I195" s="17"/>
      <c r="J195" s="17"/>
      <c r="K195" s="19">
        <f t="shared" si="49"/>
        <v>0</v>
      </c>
      <c r="L195" s="17"/>
    </row>
    <row r="196" spans="1:12" s="5" customFormat="1" ht="18.75" hidden="1" customHeight="1" x14ac:dyDescent="0.25">
      <c r="A196" s="48"/>
      <c r="B196" s="18" t="s">
        <v>21</v>
      </c>
      <c r="C196" s="15"/>
      <c r="D196" s="30"/>
      <c r="E196" s="19"/>
      <c r="F196" s="19"/>
      <c r="G196" s="19">
        <f t="shared" ref="G196:G251" si="79">F196-D196</f>
        <v>0</v>
      </c>
      <c r="H196" s="19"/>
      <c r="I196" s="17"/>
      <c r="J196" s="17"/>
      <c r="K196" s="19">
        <f t="shared" ref="K196:K263" si="80">J196-H196</f>
        <v>0</v>
      </c>
      <c r="L196" s="17"/>
    </row>
    <row r="197" spans="1:12" s="5" customFormat="1" ht="18.75" hidden="1" customHeight="1" x14ac:dyDescent="0.25">
      <c r="A197" s="48"/>
      <c r="B197" s="22" t="s">
        <v>37</v>
      </c>
      <c r="C197" s="15"/>
      <c r="D197" s="30"/>
      <c r="E197" s="19"/>
      <c r="F197" s="19"/>
      <c r="G197" s="19">
        <f t="shared" si="79"/>
        <v>0</v>
      </c>
      <c r="H197" s="19"/>
      <c r="I197" s="30"/>
      <c r="J197" s="30"/>
      <c r="K197" s="19">
        <f t="shared" si="80"/>
        <v>0</v>
      </c>
      <c r="L197" s="17"/>
    </row>
    <row r="198" spans="1:12" s="5" customFormat="1" ht="18.75" hidden="1" customHeight="1" x14ac:dyDescent="0.25">
      <c r="A198" s="48"/>
      <c r="B198" s="18" t="s">
        <v>25</v>
      </c>
      <c r="C198" s="15"/>
      <c r="D198" s="30"/>
      <c r="E198" s="19"/>
      <c r="F198" s="19"/>
      <c r="G198" s="19">
        <f t="shared" si="79"/>
        <v>0</v>
      </c>
      <c r="H198" s="19"/>
      <c r="I198" s="17"/>
      <c r="J198" s="17"/>
      <c r="K198" s="19">
        <f t="shared" si="80"/>
        <v>0</v>
      </c>
      <c r="L198" s="17"/>
    </row>
    <row r="199" spans="1:12" s="5" customFormat="1" ht="18.75" hidden="1" customHeight="1" x14ac:dyDescent="0.25">
      <c r="A199" s="48"/>
      <c r="B199" s="32"/>
      <c r="C199" s="15"/>
      <c r="D199" s="30"/>
      <c r="E199" s="19"/>
      <c r="F199" s="19"/>
      <c r="G199" s="19">
        <f t="shared" si="79"/>
        <v>0</v>
      </c>
      <c r="H199" s="19"/>
      <c r="I199" s="17"/>
      <c r="J199" s="17"/>
      <c r="K199" s="19">
        <f t="shared" si="80"/>
        <v>0</v>
      </c>
      <c r="L199" s="17"/>
    </row>
    <row r="200" spans="1:12" ht="52.5" hidden="1" customHeight="1" x14ac:dyDescent="0.25">
      <c r="A200" s="48" t="s">
        <v>105</v>
      </c>
      <c r="B200" s="53" t="s">
        <v>114</v>
      </c>
      <c r="C200" s="15" t="s">
        <v>101</v>
      </c>
      <c r="D200" s="30">
        <f>SUM(D202:D204)</f>
        <v>0</v>
      </c>
      <c r="E200" s="19">
        <f>SUM(E202:E204)</f>
        <v>0</v>
      </c>
      <c r="F200" s="19">
        <f>SUM(F202:F204)</f>
        <v>0</v>
      </c>
      <c r="G200" s="19">
        <f t="shared" si="79"/>
        <v>0</v>
      </c>
      <c r="H200" s="19">
        <f>SUM(H202:H204)</f>
        <v>0</v>
      </c>
      <c r="I200" s="17">
        <f>SUM(I202:I204)</f>
        <v>0</v>
      </c>
      <c r="J200" s="17">
        <f>SUM(J202:J204)</f>
        <v>0</v>
      </c>
      <c r="K200" s="19">
        <f t="shared" si="80"/>
        <v>0</v>
      </c>
      <c r="L200" s="17" t="s">
        <v>76</v>
      </c>
    </row>
    <row r="201" spans="1:12" s="5" customFormat="1" ht="18.75" hidden="1" customHeight="1" x14ac:dyDescent="0.25">
      <c r="A201" s="48"/>
      <c r="B201" s="22" t="s">
        <v>20</v>
      </c>
      <c r="C201" s="15"/>
      <c r="D201" s="30"/>
      <c r="E201" s="19"/>
      <c r="F201" s="19"/>
      <c r="G201" s="19">
        <f t="shared" si="79"/>
        <v>0</v>
      </c>
      <c r="H201" s="19"/>
      <c r="I201" s="17"/>
      <c r="J201" s="17"/>
      <c r="K201" s="19">
        <f t="shared" si="80"/>
        <v>0</v>
      </c>
      <c r="L201" s="30"/>
    </row>
    <row r="202" spans="1:12" s="5" customFormat="1" ht="18.75" hidden="1" customHeight="1" x14ac:dyDescent="0.25">
      <c r="A202" s="48"/>
      <c r="B202" s="18" t="s">
        <v>21</v>
      </c>
      <c r="C202" s="15"/>
      <c r="D202" s="30"/>
      <c r="E202" s="19"/>
      <c r="F202" s="19"/>
      <c r="G202" s="19">
        <f t="shared" si="79"/>
        <v>0</v>
      </c>
      <c r="H202" s="19"/>
      <c r="I202" s="17"/>
      <c r="J202" s="17"/>
      <c r="K202" s="19">
        <f t="shared" si="80"/>
        <v>0</v>
      </c>
      <c r="L202" s="17"/>
    </row>
    <row r="203" spans="1:12" s="5" customFormat="1" ht="18.75" hidden="1" customHeight="1" x14ac:dyDescent="0.25">
      <c r="A203" s="48"/>
      <c r="B203" s="22" t="s">
        <v>37</v>
      </c>
      <c r="C203" s="15"/>
      <c r="D203" s="30"/>
      <c r="E203" s="19"/>
      <c r="F203" s="19"/>
      <c r="G203" s="19">
        <f t="shared" si="79"/>
        <v>0</v>
      </c>
      <c r="H203" s="19"/>
      <c r="I203" s="17"/>
      <c r="J203" s="17"/>
      <c r="K203" s="19">
        <f t="shared" si="80"/>
        <v>0</v>
      </c>
      <c r="L203" s="17"/>
    </row>
    <row r="204" spans="1:12" s="5" customFormat="1" ht="18.75" hidden="1" customHeight="1" x14ac:dyDescent="0.25">
      <c r="A204" s="48"/>
      <c r="B204" s="18" t="s">
        <v>25</v>
      </c>
      <c r="C204" s="15"/>
      <c r="D204" s="30"/>
      <c r="E204" s="19"/>
      <c r="F204" s="19"/>
      <c r="G204" s="19">
        <f t="shared" si="79"/>
        <v>0</v>
      </c>
      <c r="H204" s="19"/>
      <c r="I204" s="17"/>
      <c r="J204" s="17"/>
      <c r="K204" s="19">
        <f t="shared" si="80"/>
        <v>0</v>
      </c>
      <c r="L204" s="17"/>
    </row>
    <row r="205" spans="1:12" ht="50.25" hidden="1" customHeight="1" x14ac:dyDescent="0.25">
      <c r="A205" s="48" t="s">
        <v>115</v>
      </c>
      <c r="B205" s="53" t="s">
        <v>116</v>
      </c>
      <c r="C205" s="15" t="s">
        <v>101</v>
      </c>
      <c r="D205" s="30">
        <f>SUM(D207:D209)</f>
        <v>0</v>
      </c>
      <c r="E205" s="19">
        <f>SUM(E207:E209)</f>
        <v>0</v>
      </c>
      <c r="F205" s="19">
        <f>SUM(F207:F209)</f>
        <v>0</v>
      </c>
      <c r="G205" s="19">
        <f t="shared" si="79"/>
        <v>0</v>
      </c>
      <c r="H205" s="19">
        <f>SUM(H207:H209)</f>
        <v>0</v>
      </c>
      <c r="I205" s="17">
        <f>SUM(I207:I209)</f>
        <v>0</v>
      </c>
      <c r="J205" s="17">
        <f>SUM(J207:J209)</f>
        <v>0</v>
      </c>
      <c r="K205" s="19">
        <f t="shared" si="80"/>
        <v>0</v>
      </c>
      <c r="L205" s="17" t="s">
        <v>76</v>
      </c>
    </row>
    <row r="206" spans="1:12" s="5" customFormat="1" ht="18.75" hidden="1" customHeight="1" x14ac:dyDescent="0.25">
      <c r="A206" s="48"/>
      <c r="B206" s="22" t="s">
        <v>20</v>
      </c>
      <c r="C206" s="15"/>
      <c r="D206" s="30"/>
      <c r="E206" s="19"/>
      <c r="F206" s="19"/>
      <c r="G206" s="19">
        <f t="shared" si="79"/>
        <v>0</v>
      </c>
      <c r="H206" s="19"/>
      <c r="I206" s="17"/>
      <c r="J206" s="17"/>
      <c r="K206" s="19">
        <f t="shared" si="80"/>
        <v>0</v>
      </c>
      <c r="L206" s="17"/>
    </row>
    <row r="207" spans="1:12" s="5" customFormat="1" ht="18.75" hidden="1" customHeight="1" x14ac:dyDescent="0.25">
      <c r="A207" s="48"/>
      <c r="B207" s="18" t="s">
        <v>21</v>
      </c>
      <c r="C207" s="15"/>
      <c r="D207" s="30"/>
      <c r="E207" s="19"/>
      <c r="F207" s="19"/>
      <c r="G207" s="19">
        <f t="shared" si="79"/>
        <v>0</v>
      </c>
      <c r="H207" s="19"/>
      <c r="I207" s="17"/>
      <c r="J207" s="17"/>
      <c r="K207" s="19">
        <f t="shared" si="80"/>
        <v>0</v>
      </c>
      <c r="L207" s="17"/>
    </row>
    <row r="208" spans="1:12" s="5" customFormat="1" ht="18.75" hidden="1" customHeight="1" x14ac:dyDescent="0.25">
      <c r="A208" s="48"/>
      <c r="B208" s="22" t="s">
        <v>37</v>
      </c>
      <c r="C208" s="15"/>
      <c r="D208" s="30"/>
      <c r="E208" s="19"/>
      <c r="F208" s="19"/>
      <c r="G208" s="19">
        <f t="shared" si="79"/>
        <v>0</v>
      </c>
      <c r="H208" s="19"/>
      <c r="I208" s="17"/>
      <c r="J208" s="17"/>
      <c r="K208" s="19">
        <f t="shared" si="80"/>
        <v>0</v>
      </c>
      <c r="L208" s="17"/>
    </row>
    <row r="209" spans="1:12" s="5" customFormat="1" ht="18.75" hidden="1" customHeight="1" x14ac:dyDescent="0.25">
      <c r="A209" s="48"/>
      <c r="B209" s="18" t="s">
        <v>25</v>
      </c>
      <c r="C209" s="54"/>
      <c r="D209" s="30"/>
      <c r="E209" s="19"/>
      <c r="F209" s="19"/>
      <c r="G209" s="19">
        <f t="shared" si="79"/>
        <v>0</v>
      </c>
      <c r="H209" s="19"/>
      <c r="I209" s="30"/>
      <c r="J209" s="30"/>
      <c r="K209" s="19">
        <f t="shared" si="80"/>
        <v>0</v>
      </c>
      <c r="L209" s="17"/>
    </row>
    <row r="210" spans="1:12" ht="52.5" hidden="1" customHeight="1" x14ac:dyDescent="0.25">
      <c r="A210" s="48" t="s">
        <v>117</v>
      </c>
      <c r="B210" s="53" t="s">
        <v>118</v>
      </c>
      <c r="C210" s="15" t="s">
        <v>101</v>
      </c>
      <c r="D210" s="30">
        <f>SUM(D212:D214)</f>
        <v>0</v>
      </c>
      <c r="E210" s="19">
        <f>SUM(E212:E214)</f>
        <v>0</v>
      </c>
      <c r="F210" s="19">
        <f>SUM(F212:F214)</f>
        <v>0</v>
      </c>
      <c r="G210" s="19">
        <f t="shared" si="79"/>
        <v>0</v>
      </c>
      <c r="H210" s="19">
        <f>SUM(H212:H214)</f>
        <v>0</v>
      </c>
      <c r="I210" s="30">
        <f>SUM(I212:I214)</f>
        <v>0</v>
      </c>
      <c r="J210" s="30">
        <f>SUM(J212:J214)</f>
        <v>0</v>
      </c>
      <c r="K210" s="19">
        <f t="shared" si="80"/>
        <v>0</v>
      </c>
      <c r="L210" s="17" t="s">
        <v>76</v>
      </c>
    </row>
    <row r="211" spans="1:12" s="5" customFormat="1" ht="18.75" hidden="1" customHeight="1" x14ac:dyDescent="0.25">
      <c r="A211" s="48"/>
      <c r="B211" s="22" t="s">
        <v>20</v>
      </c>
      <c r="C211" s="15"/>
      <c r="D211" s="30"/>
      <c r="E211" s="19"/>
      <c r="F211" s="19"/>
      <c r="G211" s="19">
        <f t="shared" si="79"/>
        <v>0</v>
      </c>
      <c r="H211" s="19"/>
      <c r="I211" s="17"/>
      <c r="J211" s="17"/>
      <c r="K211" s="19">
        <f t="shared" si="80"/>
        <v>0</v>
      </c>
      <c r="L211" s="17"/>
    </row>
    <row r="212" spans="1:12" s="5" customFormat="1" ht="18.75" hidden="1" customHeight="1" x14ac:dyDescent="0.25">
      <c r="A212" s="48"/>
      <c r="B212" s="18" t="s">
        <v>21</v>
      </c>
      <c r="C212" s="15"/>
      <c r="D212" s="30"/>
      <c r="E212" s="19"/>
      <c r="F212" s="19"/>
      <c r="G212" s="19">
        <f t="shared" si="79"/>
        <v>0</v>
      </c>
      <c r="H212" s="19"/>
      <c r="I212" s="17"/>
      <c r="J212" s="17"/>
      <c r="K212" s="19">
        <f t="shared" si="80"/>
        <v>0</v>
      </c>
      <c r="L212" s="17"/>
    </row>
    <row r="213" spans="1:12" s="5" customFormat="1" ht="18.75" hidden="1" customHeight="1" x14ac:dyDescent="0.25">
      <c r="A213" s="48"/>
      <c r="B213" s="22" t="s">
        <v>37</v>
      </c>
      <c r="C213" s="15"/>
      <c r="D213" s="30"/>
      <c r="E213" s="19"/>
      <c r="F213" s="19"/>
      <c r="G213" s="19">
        <f t="shared" si="79"/>
        <v>0</v>
      </c>
      <c r="H213" s="19"/>
      <c r="I213" s="17"/>
      <c r="J213" s="17"/>
      <c r="K213" s="19">
        <f t="shared" si="80"/>
        <v>0</v>
      </c>
      <c r="L213" s="17"/>
    </row>
    <row r="214" spans="1:12" s="5" customFormat="1" ht="18.75" hidden="1" customHeight="1" x14ac:dyDescent="0.25">
      <c r="A214" s="48"/>
      <c r="B214" s="18" t="s">
        <v>25</v>
      </c>
      <c r="C214" s="15"/>
      <c r="D214" s="30"/>
      <c r="E214" s="19"/>
      <c r="F214" s="19"/>
      <c r="G214" s="19">
        <f t="shared" si="79"/>
        <v>0</v>
      </c>
      <c r="H214" s="19"/>
      <c r="I214" s="17"/>
      <c r="J214" s="17"/>
      <c r="K214" s="19">
        <f t="shared" si="80"/>
        <v>0</v>
      </c>
      <c r="L214" s="17"/>
    </row>
    <row r="215" spans="1:12" ht="49.5" hidden="1" x14ac:dyDescent="0.25">
      <c r="A215" s="48" t="s">
        <v>119</v>
      </c>
      <c r="B215" s="53" t="s">
        <v>120</v>
      </c>
      <c r="C215" s="15" t="s">
        <v>101</v>
      </c>
      <c r="D215" s="30">
        <f>SUM(D217:D219)</f>
        <v>0</v>
      </c>
      <c r="E215" s="19">
        <f>SUM(E217:E219)</f>
        <v>0</v>
      </c>
      <c r="F215" s="19">
        <f>SUM(F217:F219)</f>
        <v>0</v>
      </c>
      <c r="G215" s="19">
        <f t="shared" si="79"/>
        <v>0</v>
      </c>
      <c r="H215" s="19">
        <f>SUM(H217:H219)</f>
        <v>0</v>
      </c>
      <c r="I215" s="17">
        <f>SUM(I217:I219)</f>
        <v>0</v>
      </c>
      <c r="J215" s="17">
        <f>SUM(J217:J219)</f>
        <v>0</v>
      </c>
      <c r="K215" s="19">
        <f t="shared" si="80"/>
        <v>0</v>
      </c>
      <c r="L215" s="17" t="s">
        <v>76</v>
      </c>
    </row>
    <row r="216" spans="1:12" s="5" customFormat="1" ht="18.75" hidden="1" customHeight="1" x14ac:dyDescent="0.25">
      <c r="A216" s="48"/>
      <c r="B216" s="22" t="s">
        <v>20</v>
      </c>
      <c r="C216" s="15"/>
      <c r="D216" s="30"/>
      <c r="E216" s="19"/>
      <c r="F216" s="19"/>
      <c r="G216" s="19">
        <f t="shared" si="79"/>
        <v>0</v>
      </c>
      <c r="H216" s="19"/>
      <c r="I216" s="17"/>
      <c r="J216" s="17"/>
      <c r="K216" s="19">
        <f t="shared" si="80"/>
        <v>0</v>
      </c>
      <c r="L216" s="17"/>
    </row>
    <row r="217" spans="1:12" s="5" customFormat="1" ht="18.75" hidden="1" customHeight="1" x14ac:dyDescent="0.25">
      <c r="A217" s="48"/>
      <c r="B217" s="18" t="s">
        <v>21</v>
      </c>
      <c r="C217" s="15"/>
      <c r="D217" s="30"/>
      <c r="E217" s="19"/>
      <c r="F217" s="19"/>
      <c r="G217" s="19">
        <f t="shared" si="79"/>
        <v>0</v>
      </c>
      <c r="H217" s="19"/>
      <c r="I217" s="17"/>
      <c r="J217" s="17"/>
      <c r="K217" s="19">
        <f t="shared" si="80"/>
        <v>0</v>
      </c>
      <c r="L217" s="17"/>
    </row>
    <row r="218" spans="1:12" s="5" customFormat="1" ht="18.75" hidden="1" customHeight="1" x14ac:dyDescent="0.25">
      <c r="A218" s="48"/>
      <c r="B218" s="22" t="s">
        <v>37</v>
      </c>
      <c r="C218" s="54"/>
      <c r="D218" s="30"/>
      <c r="E218" s="19"/>
      <c r="F218" s="19"/>
      <c r="G218" s="19">
        <f t="shared" si="79"/>
        <v>0</v>
      </c>
      <c r="H218" s="19"/>
      <c r="I218" s="17"/>
      <c r="J218" s="17"/>
      <c r="K218" s="19">
        <f t="shared" si="80"/>
        <v>0</v>
      </c>
      <c r="L218" s="17"/>
    </row>
    <row r="219" spans="1:12" s="5" customFormat="1" ht="18.75" hidden="1" customHeight="1" x14ac:dyDescent="0.25">
      <c r="A219" s="48"/>
      <c r="B219" s="18" t="s">
        <v>25</v>
      </c>
      <c r="C219" s="54"/>
      <c r="D219" s="30"/>
      <c r="E219" s="19"/>
      <c r="F219" s="19"/>
      <c r="G219" s="19">
        <f t="shared" si="79"/>
        <v>0</v>
      </c>
      <c r="H219" s="19"/>
      <c r="I219" s="17"/>
      <c r="J219" s="17"/>
      <c r="K219" s="19">
        <f t="shared" si="80"/>
        <v>0</v>
      </c>
      <c r="L219" s="17"/>
    </row>
    <row r="220" spans="1:12" ht="51.75" hidden="1" customHeight="1" x14ac:dyDescent="0.25">
      <c r="A220" s="48" t="s">
        <v>121</v>
      </c>
      <c r="B220" s="53" t="s">
        <v>122</v>
      </c>
      <c r="C220" s="15" t="s">
        <v>101</v>
      </c>
      <c r="D220" s="30">
        <f>SUM(D222:D224)</f>
        <v>0</v>
      </c>
      <c r="E220" s="19">
        <f>SUM(E222:E224)</f>
        <v>0</v>
      </c>
      <c r="F220" s="19">
        <f>SUM(F222:F224)</f>
        <v>0</v>
      </c>
      <c r="G220" s="19">
        <f t="shared" si="79"/>
        <v>0</v>
      </c>
      <c r="H220" s="19">
        <f>SUM(H222:H224)</f>
        <v>0</v>
      </c>
      <c r="I220" s="17">
        <f>SUM(I222:I224)</f>
        <v>0</v>
      </c>
      <c r="J220" s="17">
        <f>SUM(J222:J224)</f>
        <v>0</v>
      </c>
      <c r="K220" s="19">
        <f t="shared" si="80"/>
        <v>0</v>
      </c>
      <c r="L220" s="17" t="s">
        <v>76</v>
      </c>
    </row>
    <row r="221" spans="1:12" s="5" customFormat="1" ht="18.75" hidden="1" customHeight="1" x14ac:dyDescent="0.25">
      <c r="A221" s="47"/>
      <c r="B221" s="22" t="s">
        <v>20</v>
      </c>
      <c r="C221" s="28"/>
      <c r="D221" s="13"/>
      <c r="E221" s="14"/>
      <c r="F221" s="14"/>
      <c r="G221" s="14">
        <f t="shared" si="79"/>
        <v>0</v>
      </c>
      <c r="H221" s="14"/>
      <c r="I221" s="29"/>
      <c r="J221" s="29"/>
      <c r="K221" s="14">
        <f t="shared" si="80"/>
        <v>0</v>
      </c>
      <c r="L221" s="17"/>
    </row>
    <row r="222" spans="1:12" s="5" customFormat="1" ht="18.75" hidden="1" customHeight="1" x14ac:dyDescent="0.25">
      <c r="A222" s="48"/>
      <c r="B222" s="18" t="s">
        <v>21</v>
      </c>
      <c r="C222" s="15"/>
      <c r="D222" s="30"/>
      <c r="E222" s="19"/>
      <c r="F222" s="19"/>
      <c r="G222" s="19">
        <f t="shared" si="79"/>
        <v>0</v>
      </c>
      <c r="H222" s="19"/>
      <c r="I222" s="17"/>
      <c r="J222" s="17"/>
      <c r="K222" s="19">
        <f t="shared" si="80"/>
        <v>0</v>
      </c>
      <c r="L222" s="17"/>
    </row>
    <row r="223" spans="1:12" s="5" customFormat="1" ht="18.75" hidden="1" customHeight="1" x14ac:dyDescent="0.25">
      <c r="A223" s="48"/>
      <c r="B223" s="22" t="s">
        <v>37</v>
      </c>
      <c r="C223" s="15"/>
      <c r="D223" s="30"/>
      <c r="E223" s="19"/>
      <c r="F223" s="19"/>
      <c r="G223" s="19">
        <f t="shared" si="79"/>
        <v>0</v>
      </c>
      <c r="H223" s="19"/>
      <c r="I223" s="17"/>
      <c r="J223" s="17"/>
      <c r="K223" s="19">
        <f t="shared" si="80"/>
        <v>0</v>
      </c>
      <c r="L223" s="17"/>
    </row>
    <row r="224" spans="1:12" s="5" customFormat="1" ht="18.75" hidden="1" customHeight="1" x14ac:dyDescent="0.25">
      <c r="A224" s="48"/>
      <c r="B224" s="18" t="s">
        <v>25</v>
      </c>
      <c r="C224" s="15"/>
      <c r="D224" s="30"/>
      <c r="E224" s="19"/>
      <c r="F224" s="19"/>
      <c r="G224" s="19">
        <f t="shared" si="79"/>
        <v>0</v>
      </c>
      <c r="H224" s="19"/>
      <c r="I224" s="17"/>
      <c r="J224" s="17"/>
      <c r="K224" s="19">
        <f t="shared" si="80"/>
        <v>0</v>
      </c>
      <c r="L224" s="17"/>
    </row>
    <row r="225" spans="1:12" ht="51" hidden="1" customHeight="1" x14ac:dyDescent="0.25">
      <c r="A225" s="15" t="s">
        <v>47</v>
      </c>
      <c r="B225" s="53" t="s">
        <v>123</v>
      </c>
      <c r="C225" s="15" t="s">
        <v>101</v>
      </c>
      <c r="D225" s="30">
        <f>SUM(D227:D229)</f>
        <v>0</v>
      </c>
      <c r="E225" s="19">
        <f>SUM(E227:E229)</f>
        <v>0</v>
      </c>
      <c r="F225" s="19">
        <f>SUM(F227:F229)</f>
        <v>0</v>
      </c>
      <c r="G225" s="19">
        <f t="shared" si="79"/>
        <v>0</v>
      </c>
      <c r="H225" s="19">
        <f>SUM(H227:H229)</f>
        <v>0</v>
      </c>
      <c r="I225" s="17">
        <f>SUM(I227:I229)</f>
        <v>0</v>
      </c>
      <c r="J225" s="17">
        <f>SUM(J227:J229)</f>
        <v>0</v>
      </c>
      <c r="K225" s="19">
        <f t="shared" si="80"/>
        <v>0</v>
      </c>
      <c r="L225" s="17" t="s">
        <v>76</v>
      </c>
    </row>
    <row r="226" spans="1:12" s="5" customFormat="1" ht="18.75" hidden="1" customHeight="1" x14ac:dyDescent="0.25">
      <c r="A226" s="47"/>
      <c r="B226" s="22" t="s">
        <v>20</v>
      </c>
      <c r="C226" s="28"/>
      <c r="D226" s="13"/>
      <c r="E226" s="14"/>
      <c r="F226" s="14"/>
      <c r="G226" s="14">
        <f t="shared" si="79"/>
        <v>0</v>
      </c>
      <c r="H226" s="14"/>
      <c r="I226" s="29"/>
      <c r="J226" s="29"/>
      <c r="K226" s="14">
        <f t="shared" si="80"/>
        <v>0</v>
      </c>
      <c r="L226" s="17"/>
    </row>
    <row r="227" spans="1:12" s="5" customFormat="1" ht="18.75" hidden="1" customHeight="1" x14ac:dyDescent="0.25">
      <c r="A227" s="48"/>
      <c r="B227" s="18" t="s">
        <v>21</v>
      </c>
      <c r="C227" s="15"/>
      <c r="D227" s="30"/>
      <c r="E227" s="19"/>
      <c r="F227" s="19"/>
      <c r="G227" s="19">
        <f t="shared" si="79"/>
        <v>0</v>
      </c>
      <c r="H227" s="19"/>
      <c r="I227" s="30"/>
      <c r="J227" s="30"/>
      <c r="K227" s="19">
        <f t="shared" si="80"/>
        <v>0</v>
      </c>
      <c r="L227" s="17"/>
    </row>
    <row r="228" spans="1:12" s="5" customFormat="1" ht="18.75" hidden="1" customHeight="1" x14ac:dyDescent="0.25">
      <c r="A228" s="48"/>
      <c r="B228" s="22" t="s">
        <v>37</v>
      </c>
      <c r="C228" s="15"/>
      <c r="D228" s="30"/>
      <c r="E228" s="19"/>
      <c r="F228" s="19"/>
      <c r="G228" s="19">
        <f t="shared" si="79"/>
        <v>0</v>
      </c>
      <c r="H228" s="19"/>
      <c r="I228" s="17"/>
      <c r="J228" s="17"/>
      <c r="K228" s="19">
        <f t="shared" si="80"/>
        <v>0</v>
      </c>
      <c r="L228" s="17"/>
    </row>
    <row r="229" spans="1:12" s="5" customFormat="1" ht="18.75" hidden="1" customHeight="1" x14ac:dyDescent="0.25">
      <c r="A229" s="48"/>
      <c r="B229" s="18" t="s">
        <v>25</v>
      </c>
      <c r="C229" s="15"/>
      <c r="D229" s="30"/>
      <c r="E229" s="19"/>
      <c r="F229" s="19"/>
      <c r="G229" s="19">
        <f t="shared" si="79"/>
        <v>0</v>
      </c>
      <c r="H229" s="19"/>
      <c r="I229" s="17"/>
      <c r="J229" s="17"/>
      <c r="K229" s="19">
        <f t="shared" si="80"/>
        <v>0</v>
      </c>
      <c r="L229" s="17"/>
    </row>
    <row r="230" spans="1:12" ht="60.75" hidden="1" customHeight="1" x14ac:dyDescent="0.25">
      <c r="A230" s="15" t="s">
        <v>50</v>
      </c>
      <c r="B230" s="53" t="s">
        <v>124</v>
      </c>
      <c r="C230" s="15" t="s">
        <v>101</v>
      </c>
      <c r="D230" s="30">
        <f>SUM(D232:D234)</f>
        <v>0</v>
      </c>
      <c r="E230" s="19">
        <f>SUM(E232:E234)</f>
        <v>0</v>
      </c>
      <c r="F230" s="19">
        <f>SUM(F232:F234)</f>
        <v>0</v>
      </c>
      <c r="G230" s="19">
        <f t="shared" si="79"/>
        <v>0</v>
      </c>
      <c r="H230" s="19">
        <f>SUM(H232:H234)</f>
        <v>0</v>
      </c>
      <c r="I230" s="17">
        <f>SUM(I232:I234)</f>
        <v>0</v>
      </c>
      <c r="J230" s="17">
        <f>SUM(J232:J234)</f>
        <v>0</v>
      </c>
      <c r="K230" s="19">
        <f t="shared" si="80"/>
        <v>0</v>
      </c>
      <c r="L230" s="17" t="s">
        <v>76</v>
      </c>
    </row>
    <row r="231" spans="1:12" s="5" customFormat="1" ht="18.75" hidden="1" customHeight="1" x14ac:dyDescent="0.25">
      <c r="A231" s="47"/>
      <c r="B231" s="22" t="s">
        <v>20</v>
      </c>
      <c r="C231" s="28"/>
      <c r="D231" s="13"/>
      <c r="E231" s="14"/>
      <c r="F231" s="14"/>
      <c r="G231" s="14">
        <f t="shared" si="79"/>
        <v>0</v>
      </c>
      <c r="H231" s="14"/>
      <c r="I231" s="29"/>
      <c r="J231" s="29"/>
      <c r="K231" s="14">
        <f t="shared" si="80"/>
        <v>0</v>
      </c>
      <c r="L231" s="17"/>
    </row>
    <row r="232" spans="1:12" s="5" customFormat="1" ht="18.75" hidden="1" customHeight="1" x14ac:dyDescent="0.25">
      <c r="A232" s="48"/>
      <c r="B232" s="18" t="s">
        <v>21</v>
      </c>
      <c r="C232" s="15"/>
      <c r="D232" s="30"/>
      <c r="E232" s="19"/>
      <c r="F232" s="19"/>
      <c r="G232" s="19">
        <f t="shared" si="79"/>
        <v>0</v>
      </c>
      <c r="H232" s="19"/>
      <c r="I232" s="30"/>
      <c r="J232" s="30"/>
      <c r="K232" s="19">
        <f t="shared" si="80"/>
        <v>0</v>
      </c>
      <c r="L232" s="17"/>
    </row>
    <row r="233" spans="1:12" s="5" customFormat="1" ht="18.75" hidden="1" customHeight="1" x14ac:dyDescent="0.25">
      <c r="A233" s="48"/>
      <c r="B233" s="22" t="s">
        <v>37</v>
      </c>
      <c r="C233" s="15"/>
      <c r="D233" s="30"/>
      <c r="E233" s="19"/>
      <c r="F233" s="19"/>
      <c r="G233" s="19">
        <f t="shared" si="79"/>
        <v>0</v>
      </c>
      <c r="H233" s="19"/>
      <c r="I233" s="17"/>
      <c r="J233" s="17"/>
      <c r="K233" s="19">
        <f t="shared" si="80"/>
        <v>0</v>
      </c>
      <c r="L233" s="17"/>
    </row>
    <row r="234" spans="1:12" s="5" customFormat="1" ht="18.75" hidden="1" customHeight="1" x14ac:dyDescent="0.25">
      <c r="A234" s="48"/>
      <c r="B234" s="18" t="s">
        <v>25</v>
      </c>
      <c r="C234" s="15"/>
      <c r="D234" s="30"/>
      <c r="E234" s="19"/>
      <c r="F234" s="19"/>
      <c r="G234" s="19">
        <f t="shared" si="79"/>
        <v>0</v>
      </c>
      <c r="H234" s="19"/>
      <c r="I234" s="17"/>
      <c r="J234" s="17"/>
      <c r="K234" s="19">
        <f t="shared" si="80"/>
        <v>0</v>
      </c>
      <c r="L234" s="17"/>
    </row>
    <row r="235" spans="1:12" s="5" customFormat="1" ht="33.75" customHeight="1" x14ac:dyDescent="0.25">
      <c r="A235" s="47"/>
      <c r="B235" s="52" t="s">
        <v>125</v>
      </c>
      <c r="C235" s="28" t="s">
        <v>101</v>
      </c>
      <c r="D235" s="13">
        <f>SUM(D236,D267)</f>
        <v>2913913.6999999997</v>
      </c>
      <c r="E235" s="14">
        <f>SUM(E236,E267)</f>
        <v>4082434.4</v>
      </c>
      <c r="F235" s="29">
        <f>SUM(F236,F267)</f>
        <v>6258733.3000000007</v>
      </c>
      <c r="G235" s="14">
        <f t="shared" ref="G235" si="81">F235-E235</f>
        <v>2176298.9000000008</v>
      </c>
      <c r="H235" s="13">
        <f>SUM(H236,H267)</f>
        <v>0</v>
      </c>
      <c r="I235" s="14">
        <f>SUM(I236,I267)</f>
        <v>66324.100000000006</v>
      </c>
      <c r="J235" s="29">
        <f>SUM(J236,J267)</f>
        <v>3549981.9</v>
      </c>
      <c r="K235" s="14">
        <f t="shared" ref="K235" si="82">J235-I235</f>
        <v>3483657.8</v>
      </c>
      <c r="L235" s="17"/>
    </row>
    <row r="236" spans="1:12" s="5" customFormat="1" ht="24" customHeight="1" x14ac:dyDescent="0.25">
      <c r="A236" s="48"/>
      <c r="B236" s="52" t="s">
        <v>126</v>
      </c>
      <c r="C236" s="28" t="s">
        <v>101</v>
      </c>
      <c r="D236" s="13">
        <f>SUM(D242)+D237+D247+D262</f>
        <v>2913913.6999999997</v>
      </c>
      <c r="E236" s="14">
        <f>SUM(E242)+E237+E247+E262+E252+E257</f>
        <v>3287597.4</v>
      </c>
      <c r="F236" s="29">
        <f>SUM(F242)+F237+F247+F262+F252+F257</f>
        <v>5326929.9000000004</v>
      </c>
      <c r="G236" s="14">
        <f>SUM(G242)+G237+G247+G262+G252+G257</f>
        <v>2039332.4999999995</v>
      </c>
      <c r="H236" s="13">
        <f>SUM(H242)+H237+H247+H262</f>
        <v>0</v>
      </c>
      <c r="I236" s="14">
        <f t="shared" ref="I236:K236" si="83">SUM(I242)+I237+I247+I262+I252+I257</f>
        <v>66324.100000000006</v>
      </c>
      <c r="J236" s="29">
        <f t="shared" si="83"/>
        <v>3549981.9</v>
      </c>
      <c r="K236" s="14">
        <f t="shared" si="83"/>
        <v>3483657.8</v>
      </c>
      <c r="L236" s="17"/>
    </row>
    <row r="237" spans="1:12" ht="53.25" customHeight="1" x14ac:dyDescent="0.25">
      <c r="A237" s="15" t="s">
        <v>115</v>
      </c>
      <c r="B237" s="53" t="s">
        <v>127</v>
      </c>
      <c r="C237" s="15" t="s">
        <v>101</v>
      </c>
      <c r="D237" s="30">
        <f>SUM(D239:D241)</f>
        <v>1224935.6000000001</v>
      </c>
      <c r="E237" s="19">
        <f>SUM(E239:E241)</f>
        <v>1316229.5</v>
      </c>
      <c r="F237" s="17">
        <f>SUM(F239:F241)</f>
        <v>2645481.5999999996</v>
      </c>
      <c r="G237" s="19">
        <f>F237-E237</f>
        <v>1329252.0999999996</v>
      </c>
      <c r="H237" s="19">
        <f>SUM(H239:H241)</f>
        <v>0</v>
      </c>
      <c r="I237" s="17">
        <f>SUM(I239:I241)</f>
        <v>0</v>
      </c>
      <c r="J237" s="17">
        <f>SUM(J239:J241)</f>
        <v>0</v>
      </c>
      <c r="K237" s="19">
        <f>J237-I237</f>
        <v>0</v>
      </c>
      <c r="L237" s="17" t="s">
        <v>76</v>
      </c>
    </row>
    <row r="238" spans="1:12" s="5" customFormat="1" ht="18.75" customHeight="1" x14ac:dyDescent="0.25">
      <c r="A238" s="47"/>
      <c r="B238" s="22" t="s">
        <v>20</v>
      </c>
      <c r="C238" s="28"/>
      <c r="D238" s="13"/>
      <c r="E238" s="14"/>
      <c r="F238" s="29"/>
      <c r="G238" s="14">
        <f t="shared" si="79"/>
        <v>0</v>
      </c>
      <c r="H238" s="14"/>
      <c r="I238" s="29"/>
      <c r="J238" s="29"/>
      <c r="K238" s="14">
        <f t="shared" si="80"/>
        <v>0</v>
      </c>
      <c r="L238" s="17"/>
    </row>
    <row r="239" spans="1:12" s="5" customFormat="1" ht="18.75" customHeight="1" x14ac:dyDescent="0.25">
      <c r="A239" s="48"/>
      <c r="B239" s="18" t="s">
        <v>21</v>
      </c>
      <c r="C239" s="15"/>
      <c r="D239" s="30">
        <v>311134</v>
      </c>
      <c r="E239" s="19">
        <v>347484.6</v>
      </c>
      <c r="F239" s="17">
        <v>698407.2</v>
      </c>
      <c r="G239" s="19">
        <f t="shared" ref="G239:G240" si="84">F239-E239</f>
        <v>350922.6</v>
      </c>
      <c r="H239" s="19"/>
      <c r="I239" s="30"/>
      <c r="J239" s="30"/>
      <c r="K239" s="19">
        <f t="shared" ref="K239:K240" si="85">J239-I239</f>
        <v>0</v>
      </c>
      <c r="L239" s="17"/>
    </row>
    <row r="240" spans="1:12" s="5" customFormat="1" ht="18.75" customHeight="1" x14ac:dyDescent="0.25">
      <c r="A240" s="48"/>
      <c r="B240" s="22" t="s">
        <v>23</v>
      </c>
      <c r="C240" s="15"/>
      <c r="D240" s="17">
        <v>913801.6</v>
      </c>
      <c r="E240" s="19">
        <v>968744.9</v>
      </c>
      <c r="F240" s="17">
        <v>1947074.4</v>
      </c>
      <c r="G240" s="19">
        <f t="shared" si="84"/>
        <v>978329.49999999988</v>
      </c>
      <c r="H240" s="19"/>
      <c r="I240" s="17"/>
      <c r="J240" s="17"/>
      <c r="K240" s="19">
        <f t="shared" si="85"/>
        <v>0</v>
      </c>
      <c r="L240" s="17"/>
    </row>
    <row r="241" spans="1:12" s="5" customFormat="1" ht="18.75" hidden="1" customHeight="1" x14ac:dyDescent="0.25">
      <c r="A241" s="48"/>
      <c r="B241" s="18" t="s">
        <v>25</v>
      </c>
      <c r="C241" s="15"/>
      <c r="D241" s="17"/>
      <c r="E241" s="19"/>
      <c r="F241" s="17"/>
      <c r="G241" s="19">
        <f t="shared" si="79"/>
        <v>0</v>
      </c>
      <c r="H241" s="19"/>
      <c r="I241" s="17"/>
      <c r="J241" s="17"/>
      <c r="K241" s="19">
        <f t="shared" si="80"/>
        <v>0</v>
      </c>
      <c r="L241" s="17"/>
    </row>
    <row r="242" spans="1:12" ht="53.25" hidden="1" customHeight="1" x14ac:dyDescent="0.25">
      <c r="A242" s="15" t="s">
        <v>47</v>
      </c>
      <c r="B242" s="55" t="s">
        <v>128</v>
      </c>
      <c r="C242" s="15" t="s">
        <v>101</v>
      </c>
      <c r="D242" s="13">
        <f>SUM(D244+D246+D245)</f>
        <v>0</v>
      </c>
      <c r="E242" s="14">
        <f>SUM(E244+E246+E245)</f>
        <v>0</v>
      </c>
      <c r="F242" s="29">
        <f>SUM(F244+F246+F245)</f>
        <v>0</v>
      </c>
      <c r="G242" s="14">
        <f t="shared" si="79"/>
        <v>0</v>
      </c>
      <c r="H242" s="19">
        <f>SUM(H244+H246+H245)</f>
        <v>0</v>
      </c>
      <c r="I242" s="17">
        <f>SUM(I244+I246+I245)</f>
        <v>0</v>
      </c>
      <c r="J242" s="17">
        <f>SUM(J244+J246+J245)</f>
        <v>0</v>
      </c>
      <c r="K242" s="14">
        <f t="shared" si="80"/>
        <v>0</v>
      </c>
      <c r="L242" s="17" t="s">
        <v>76</v>
      </c>
    </row>
    <row r="243" spans="1:12" s="5" customFormat="1" ht="18.75" hidden="1" customHeight="1" x14ac:dyDescent="0.25">
      <c r="A243" s="47"/>
      <c r="B243" s="22" t="s">
        <v>20</v>
      </c>
      <c r="C243" s="28"/>
      <c r="D243" s="29"/>
      <c r="E243" s="14"/>
      <c r="F243" s="29"/>
      <c r="G243" s="14">
        <f t="shared" si="79"/>
        <v>0</v>
      </c>
      <c r="H243" s="14"/>
      <c r="I243" s="29"/>
      <c r="J243" s="29"/>
      <c r="K243" s="14">
        <f t="shared" si="80"/>
        <v>0</v>
      </c>
      <c r="L243" s="17"/>
    </row>
    <row r="244" spans="1:12" s="5" customFormat="1" ht="18.75" hidden="1" customHeight="1" x14ac:dyDescent="0.25">
      <c r="A244" s="48"/>
      <c r="B244" s="18" t="s">
        <v>21</v>
      </c>
      <c r="C244" s="15"/>
      <c r="D244" s="30"/>
      <c r="E244" s="19"/>
      <c r="F244" s="17"/>
      <c r="G244" s="19">
        <f t="shared" si="79"/>
        <v>0</v>
      </c>
      <c r="H244" s="19"/>
      <c r="I244" s="30"/>
      <c r="J244" s="30"/>
      <c r="K244" s="19">
        <f t="shared" si="80"/>
        <v>0</v>
      </c>
      <c r="L244" s="17"/>
    </row>
    <row r="245" spans="1:12" s="5" customFormat="1" ht="18.75" hidden="1" customHeight="1" x14ac:dyDescent="0.25">
      <c r="A245" s="48"/>
      <c r="B245" s="22" t="s">
        <v>23</v>
      </c>
      <c r="C245" s="54"/>
      <c r="D245" s="17"/>
      <c r="E245" s="19"/>
      <c r="F245" s="17"/>
      <c r="G245" s="19">
        <f t="shared" si="79"/>
        <v>0</v>
      </c>
      <c r="H245" s="19"/>
      <c r="I245" s="30"/>
      <c r="J245" s="30"/>
      <c r="K245" s="19">
        <f t="shared" si="80"/>
        <v>0</v>
      </c>
      <c r="L245" s="17"/>
    </row>
    <row r="246" spans="1:12" s="5" customFormat="1" ht="18.75" hidden="1" customHeight="1" x14ac:dyDescent="0.25">
      <c r="A246" s="48"/>
      <c r="B246" s="18" t="s">
        <v>25</v>
      </c>
      <c r="C246" s="15"/>
      <c r="D246" s="17"/>
      <c r="E246" s="19"/>
      <c r="F246" s="17"/>
      <c r="G246" s="19">
        <f t="shared" si="79"/>
        <v>0</v>
      </c>
      <c r="H246" s="19"/>
      <c r="I246" s="17"/>
      <c r="J246" s="17"/>
      <c r="K246" s="19">
        <f t="shared" si="80"/>
        <v>0</v>
      </c>
      <c r="L246" s="17"/>
    </row>
    <row r="247" spans="1:12" ht="53.25" customHeight="1" x14ac:dyDescent="0.25">
      <c r="A247" s="15" t="s">
        <v>117</v>
      </c>
      <c r="B247" s="55" t="s">
        <v>129</v>
      </c>
      <c r="C247" s="15" t="s">
        <v>101</v>
      </c>
      <c r="D247" s="29">
        <f>SUM(D249+D251+D250)</f>
        <v>1022203.7</v>
      </c>
      <c r="E247" s="19">
        <f>SUM(E249+E251+E250)</f>
        <v>1488854.9</v>
      </c>
      <c r="F247" s="17">
        <f>SUM(F249+F251+F250)</f>
        <v>1818854.9</v>
      </c>
      <c r="G247" s="19">
        <f>F247-E247</f>
        <v>330000</v>
      </c>
      <c r="H247" s="19">
        <f>SUM(H249+H251+H250)</f>
        <v>0</v>
      </c>
      <c r="I247" s="17">
        <f>SUM(I249+I251+I250)</f>
        <v>0</v>
      </c>
      <c r="J247" s="17">
        <f>SUM(J249+J251+J250)</f>
        <v>0</v>
      </c>
      <c r="K247" s="14">
        <f>J247-I247</f>
        <v>0</v>
      </c>
      <c r="L247" s="17" t="s">
        <v>76</v>
      </c>
    </row>
    <row r="248" spans="1:12" s="5" customFormat="1" ht="18.75" customHeight="1" x14ac:dyDescent="0.25">
      <c r="A248" s="47"/>
      <c r="B248" s="22" t="s">
        <v>20</v>
      </c>
      <c r="C248" s="28"/>
      <c r="D248" s="29"/>
      <c r="E248" s="14"/>
      <c r="F248" s="29"/>
      <c r="G248" s="14">
        <f t="shared" si="79"/>
        <v>0</v>
      </c>
      <c r="H248" s="14"/>
      <c r="I248" s="29"/>
      <c r="J248" s="29"/>
      <c r="K248" s="14">
        <f t="shared" si="80"/>
        <v>0</v>
      </c>
      <c r="L248" s="17"/>
    </row>
    <row r="249" spans="1:12" s="5" customFormat="1" ht="18.75" customHeight="1" x14ac:dyDescent="0.25">
      <c r="A249" s="48"/>
      <c r="B249" s="18" t="s">
        <v>21</v>
      </c>
      <c r="C249" s="15"/>
      <c r="D249" s="17">
        <v>107075.7</v>
      </c>
      <c r="E249" s="19">
        <v>234487</v>
      </c>
      <c r="F249" s="30">
        <v>321607</v>
      </c>
      <c r="G249" s="19">
        <f t="shared" ref="G249:G250" si="86">F249-E249</f>
        <v>87120</v>
      </c>
      <c r="H249" s="19"/>
      <c r="I249" s="30"/>
      <c r="J249" s="30"/>
      <c r="K249" s="19">
        <f t="shared" ref="K249:K250" si="87">J249-I249</f>
        <v>0</v>
      </c>
      <c r="L249" s="17"/>
    </row>
    <row r="250" spans="1:12" s="5" customFormat="1" ht="18.75" customHeight="1" x14ac:dyDescent="0.25">
      <c r="A250" s="48"/>
      <c r="B250" s="22" t="s">
        <v>23</v>
      </c>
      <c r="C250" s="54"/>
      <c r="D250" s="17">
        <v>314481.40000000002</v>
      </c>
      <c r="E250" s="19">
        <f>314481.4+201650.9+137589</f>
        <v>653721.30000000005</v>
      </c>
      <c r="F250" s="17">
        <v>896601.3</v>
      </c>
      <c r="G250" s="19">
        <f t="shared" si="86"/>
        <v>242880</v>
      </c>
      <c r="H250" s="19"/>
      <c r="I250" s="30"/>
      <c r="J250" s="30"/>
      <c r="K250" s="19">
        <f t="shared" si="87"/>
        <v>0</v>
      </c>
      <c r="L250" s="17"/>
    </row>
    <row r="251" spans="1:12" s="5" customFormat="1" ht="18.75" customHeight="1" x14ac:dyDescent="0.25">
      <c r="A251" s="48"/>
      <c r="B251" s="18" t="s">
        <v>25</v>
      </c>
      <c r="C251" s="15"/>
      <c r="D251" s="17">
        <v>600646.6</v>
      </c>
      <c r="E251" s="19">
        <v>600646.6</v>
      </c>
      <c r="F251" s="17">
        <v>600646.6</v>
      </c>
      <c r="G251" s="19">
        <f t="shared" si="79"/>
        <v>0</v>
      </c>
      <c r="H251" s="19"/>
      <c r="I251" s="17"/>
      <c r="J251" s="17"/>
      <c r="K251" s="19">
        <f t="shared" si="80"/>
        <v>0</v>
      </c>
      <c r="L251" s="17"/>
    </row>
    <row r="252" spans="1:12" ht="53.25" customHeight="1" x14ac:dyDescent="0.25">
      <c r="A252" s="15" t="s">
        <v>119</v>
      </c>
      <c r="B252" s="55" t="s">
        <v>128</v>
      </c>
      <c r="C252" s="15" t="s">
        <v>101</v>
      </c>
      <c r="D252" s="29">
        <f>SUM(D254+D256+D255)</f>
        <v>666774.4</v>
      </c>
      <c r="E252" s="14">
        <f>SUM(E254+E256+E255)</f>
        <v>0</v>
      </c>
      <c r="F252" s="17">
        <f>SUM(F254+F256+F255)</f>
        <v>78058.100000000006</v>
      </c>
      <c r="G252" s="19">
        <f t="shared" ref="G252:G320" si="88">F252-E252</f>
        <v>78058.100000000006</v>
      </c>
      <c r="H252" s="19">
        <f>SUM(H254+H256+H255)</f>
        <v>0</v>
      </c>
      <c r="I252" s="17">
        <f>SUM(I254+I256+I255)</f>
        <v>0</v>
      </c>
      <c r="J252" s="17">
        <f>SUM(J254+J256+J255)</f>
        <v>0</v>
      </c>
      <c r="K252" s="14">
        <f>J252-I252</f>
        <v>0</v>
      </c>
      <c r="L252" s="17" t="s">
        <v>76</v>
      </c>
    </row>
    <row r="253" spans="1:12" s="5" customFormat="1" ht="18.75" customHeight="1" x14ac:dyDescent="0.25">
      <c r="A253" s="47"/>
      <c r="B253" s="22" t="s">
        <v>20</v>
      </c>
      <c r="C253" s="28"/>
      <c r="D253" s="29"/>
      <c r="E253" s="14"/>
      <c r="F253" s="14"/>
      <c r="G253" s="19">
        <f t="shared" si="88"/>
        <v>0</v>
      </c>
      <c r="H253" s="14"/>
      <c r="I253" s="29"/>
      <c r="J253" s="29"/>
      <c r="K253" s="14">
        <f t="shared" ref="K253" si="89">J253-H253</f>
        <v>0</v>
      </c>
      <c r="L253" s="17"/>
    </row>
    <row r="254" spans="1:12" s="5" customFormat="1" ht="18.75" customHeight="1" x14ac:dyDescent="0.25">
      <c r="A254" s="48"/>
      <c r="B254" s="18" t="s">
        <v>21</v>
      </c>
      <c r="C254" s="15"/>
      <c r="D254" s="17">
        <v>50109.3</v>
      </c>
      <c r="E254" s="19"/>
      <c r="F254" s="17">
        <v>20607.400000000001</v>
      </c>
      <c r="G254" s="19">
        <f t="shared" si="88"/>
        <v>20607.400000000001</v>
      </c>
      <c r="H254" s="19"/>
      <c r="I254" s="17"/>
      <c r="J254" s="17"/>
      <c r="K254" s="19">
        <f t="shared" ref="K254" si="90">J254-I254</f>
        <v>0</v>
      </c>
      <c r="L254" s="17"/>
    </row>
    <row r="255" spans="1:12" s="5" customFormat="1" ht="18.75" customHeight="1" x14ac:dyDescent="0.25">
      <c r="A255" s="48"/>
      <c r="B255" s="22" t="s">
        <v>23</v>
      </c>
      <c r="C255" s="54"/>
      <c r="D255" s="17">
        <v>147170.6</v>
      </c>
      <c r="E255" s="19"/>
      <c r="F255" s="17">
        <v>57450.7</v>
      </c>
      <c r="G255" s="19">
        <f t="shared" si="88"/>
        <v>57450.7</v>
      </c>
      <c r="H255" s="19"/>
      <c r="I255" s="17"/>
      <c r="J255" s="17"/>
      <c r="K255" s="19">
        <f>J255-I255</f>
        <v>0</v>
      </c>
      <c r="L255" s="17"/>
    </row>
    <row r="256" spans="1:12" s="5" customFormat="1" ht="18.75" hidden="1" customHeight="1" x14ac:dyDescent="0.25">
      <c r="A256" s="48"/>
      <c r="B256" s="18" t="s">
        <v>25</v>
      </c>
      <c r="C256" s="15"/>
      <c r="D256" s="17">
        <v>469494.5</v>
      </c>
      <c r="E256" s="19"/>
      <c r="F256" s="17"/>
      <c r="G256" s="19">
        <f t="shared" si="88"/>
        <v>0</v>
      </c>
      <c r="H256" s="19"/>
      <c r="I256" s="17"/>
      <c r="J256" s="17"/>
      <c r="K256" s="19">
        <f>J256-I256</f>
        <v>0</v>
      </c>
      <c r="L256" s="17"/>
    </row>
    <row r="257" spans="1:12" ht="53.25" customHeight="1" x14ac:dyDescent="0.25">
      <c r="A257" s="15" t="s">
        <v>121</v>
      </c>
      <c r="B257" s="55" t="s">
        <v>130</v>
      </c>
      <c r="C257" s="15" t="s">
        <v>101</v>
      </c>
      <c r="D257" s="17">
        <f>SUM(D259+D261+D260)</f>
        <v>666774.4</v>
      </c>
      <c r="E257" s="19">
        <f>SUM(E259+E261+E260)</f>
        <v>482513</v>
      </c>
      <c r="F257" s="17">
        <f>SUM(F259+F261+F260)</f>
        <v>506895.9</v>
      </c>
      <c r="G257" s="19">
        <f t="shared" si="88"/>
        <v>24382.900000000023</v>
      </c>
      <c r="H257" s="19">
        <f>SUM(H259+H261+H260)</f>
        <v>0</v>
      </c>
      <c r="I257" s="17">
        <f>SUM(I259+I261+I260)</f>
        <v>66324.100000000006</v>
      </c>
      <c r="J257" s="31">
        <f>SUM(J259+J261+J260)</f>
        <v>1641622.15</v>
      </c>
      <c r="K257" s="14">
        <f>J257-I257</f>
        <v>1575298.0499999998</v>
      </c>
      <c r="L257" s="17" t="s">
        <v>76</v>
      </c>
    </row>
    <row r="258" spans="1:12" s="5" customFormat="1" ht="18.75" customHeight="1" x14ac:dyDescent="0.25">
      <c r="A258" s="47"/>
      <c r="B258" s="22" t="s">
        <v>20</v>
      </c>
      <c r="C258" s="15"/>
      <c r="D258" s="17"/>
      <c r="E258" s="19"/>
      <c r="F258" s="29"/>
      <c r="G258" s="19">
        <f t="shared" si="88"/>
        <v>0</v>
      </c>
      <c r="H258" s="14"/>
      <c r="I258" s="29"/>
      <c r="J258" s="56"/>
      <c r="K258" s="14">
        <f t="shared" ref="K258" si="91">J258-H258</f>
        <v>0</v>
      </c>
      <c r="L258" s="17"/>
    </row>
    <row r="259" spans="1:12" s="5" customFormat="1" ht="18.75" customHeight="1" x14ac:dyDescent="0.25">
      <c r="A259" s="48"/>
      <c r="B259" s="18" t="s">
        <v>21</v>
      </c>
      <c r="C259" s="15"/>
      <c r="D259" s="17">
        <v>50109.3</v>
      </c>
      <c r="E259" s="19">
        <v>3436.9</v>
      </c>
      <c r="F259" s="30">
        <v>9874</v>
      </c>
      <c r="G259" s="19">
        <f t="shared" si="88"/>
        <v>6437.1</v>
      </c>
      <c r="H259" s="19"/>
      <c r="I259" s="17">
        <v>472.5</v>
      </c>
      <c r="J259" s="31">
        <v>416351.15</v>
      </c>
      <c r="K259" s="19">
        <f t="shared" ref="K259" si="92">J259-I259</f>
        <v>415878.65</v>
      </c>
      <c r="L259" s="17"/>
    </row>
    <row r="260" spans="1:12" s="5" customFormat="1" ht="18.75" customHeight="1" x14ac:dyDescent="0.25">
      <c r="A260" s="48"/>
      <c r="B260" s="22" t="s">
        <v>23</v>
      </c>
      <c r="C260" s="54"/>
      <c r="D260" s="17">
        <v>147170.6</v>
      </c>
      <c r="E260" s="19">
        <f>147170.6-137589</f>
        <v>9581.6000000000058</v>
      </c>
      <c r="F260" s="17">
        <v>27527.4</v>
      </c>
      <c r="G260" s="19">
        <f t="shared" si="88"/>
        <v>17945.799999999996</v>
      </c>
      <c r="H260" s="19"/>
      <c r="I260" s="17">
        <v>1317.1</v>
      </c>
      <c r="J260" s="17">
        <v>1160736.5</v>
      </c>
      <c r="K260" s="19">
        <f>J260-I260</f>
        <v>1159419.3999999999</v>
      </c>
      <c r="L260" s="17"/>
    </row>
    <row r="261" spans="1:12" s="5" customFormat="1" ht="18.75" customHeight="1" x14ac:dyDescent="0.25">
      <c r="A261" s="48"/>
      <c r="B261" s="18" t="s">
        <v>25</v>
      </c>
      <c r="C261" s="15"/>
      <c r="D261" s="17">
        <v>469494.5</v>
      </c>
      <c r="E261" s="19">
        <v>469494.5</v>
      </c>
      <c r="F261" s="17">
        <v>469494.5</v>
      </c>
      <c r="G261" s="19">
        <f t="shared" si="88"/>
        <v>0</v>
      </c>
      <c r="H261" s="19"/>
      <c r="I261" s="17">
        <v>64534.5</v>
      </c>
      <c r="J261" s="17">
        <v>64534.5</v>
      </c>
      <c r="K261" s="19">
        <f>J261-I261</f>
        <v>0</v>
      </c>
      <c r="L261" s="17"/>
    </row>
    <row r="262" spans="1:12" ht="53.25" customHeight="1" x14ac:dyDescent="0.25">
      <c r="A262" s="15" t="s">
        <v>131</v>
      </c>
      <c r="B262" s="55" t="s">
        <v>132</v>
      </c>
      <c r="C262" s="15" t="s">
        <v>101</v>
      </c>
      <c r="D262" s="17">
        <f>SUM(D264+D266+D265)</f>
        <v>666774.4</v>
      </c>
      <c r="E262" s="19">
        <f>SUM(E264+E266+E265)</f>
        <v>0</v>
      </c>
      <c r="F262" s="17">
        <f>SUM(F264+F266+F265)</f>
        <v>277639.40000000002</v>
      </c>
      <c r="G262" s="19">
        <f t="shared" si="88"/>
        <v>277639.40000000002</v>
      </c>
      <c r="H262" s="19">
        <f>SUM(H264+H266+H265)</f>
        <v>0</v>
      </c>
      <c r="I262" s="17">
        <f>SUM(I264+I266+I265)</f>
        <v>0</v>
      </c>
      <c r="J262" s="31">
        <f>SUM(J264+J266+J265)</f>
        <v>1908359.75</v>
      </c>
      <c r="K262" s="14">
        <f>J262-I262</f>
        <v>1908359.75</v>
      </c>
      <c r="L262" s="17" t="s">
        <v>76</v>
      </c>
    </row>
    <row r="263" spans="1:12" s="5" customFormat="1" ht="18.75" customHeight="1" x14ac:dyDescent="0.25">
      <c r="A263" s="47"/>
      <c r="B263" s="22" t="s">
        <v>20</v>
      </c>
      <c r="C263" s="15"/>
      <c r="D263" s="17"/>
      <c r="E263" s="19"/>
      <c r="F263" s="29"/>
      <c r="G263" s="19">
        <f t="shared" si="88"/>
        <v>0</v>
      </c>
      <c r="H263" s="14"/>
      <c r="I263" s="29"/>
      <c r="J263" s="56"/>
      <c r="K263" s="14">
        <f t="shared" si="80"/>
        <v>0</v>
      </c>
      <c r="L263" s="17"/>
    </row>
    <row r="264" spans="1:12" s="5" customFormat="1" ht="18.75" customHeight="1" x14ac:dyDescent="0.25">
      <c r="A264" s="48"/>
      <c r="B264" s="18" t="s">
        <v>21</v>
      </c>
      <c r="C264" s="15"/>
      <c r="D264" s="17">
        <v>50109.3</v>
      </c>
      <c r="E264" s="19"/>
      <c r="F264" s="17">
        <v>35900.1</v>
      </c>
      <c r="G264" s="19">
        <f t="shared" si="88"/>
        <v>35900.1</v>
      </c>
      <c r="H264" s="19"/>
      <c r="I264" s="17"/>
      <c r="J264" s="31">
        <v>261449.05</v>
      </c>
      <c r="K264" s="19">
        <f t="shared" ref="K264" si="93">J264-I264</f>
        <v>261449.05</v>
      </c>
      <c r="L264" s="17"/>
    </row>
    <row r="265" spans="1:12" s="5" customFormat="1" ht="18.75" customHeight="1" x14ac:dyDescent="0.25">
      <c r="A265" s="48"/>
      <c r="B265" s="22" t="s">
        <v>23</v>
      </c>
      <c r="C265" s="54"/>
      <c r="D265" s="17">
        <v>147170.6</v>
      </c>
      <c r="E265" s="19"/>
      <c r="F265" s="17">
        <v>100084.9</v>
      </c>
      <c r="G265" s="19">
        <f t="shared" si="88"/>
        <v>100084.9</v>
      </c>
      <c r="H265" s="19"/>
      <c r="I265" s="17"/>
      <c r="J265" s="30">
        <v>728888</v>
      </c>
      <c r="K265" s="19">
        <f>J265-I265</f>
        <v>728888</v>
      </c>
      <c r="L265" s="17"/>
    </row>
    <row r="266" spans="1:12" s="5" customFormat="1" ht="18.75" customHeight="1" x14ac:dyDescent="0.25">
      <c r="A266" s="48"/>
      <c r="B266" s="18" t="s">
        <v>25</v>
      </c>
      <c r="C266" s="15"/>
      <c r="D266" s="17">
        <v>469494.5</v>
      </c>
      <c r="E266" s="19"/>
      <c r="F266" s="17">
        <v>141654.39999999999</v>
      </c>
      <c r="G266" s="19">
        <f t="shared" si="88"/>
        <v>141654.39999999999</v>
      </c>
      <c r="H266" s="19"/>
      <c r="I266" s="17"/>
      <c r="J266" s="17">
        <v>918022.7</v>
      </c>
      <c r="K266" s="19">
        <f>J266-I266</f>
        <v>918022.7</v>
      </c>
      <c r="L266" s="17"/>
    </row>
    <row r="267" spans="1:12" s="5" customFormat="1" ht="32.25" customHeight="1" x14ac:dyDescent="0.25">
      <c r="A267" s="47"/>
      <c r="B267" s="52" t="s">
        <v>133</v>
      </c>
      <c r="C267" s="28" t="s">
        <v>101</v>
      </c>
      <c r="D267" s="13">
        <f>D268</f>
        <v>0</v>
      </c>
      <c r="E267" s="14">
        <f>E268</f>
        <v>794837</v>
      </c>
      <c r="F267" s="29">
        <f>F268+F272</f>
        <v>931803.4</v>
      </c>
      <c r="G267" s="19">
        <f t="shared" si="88"/>
        <v>136966.40000000002</v>
      </c>
      <c r="H267" s="14">
        <f>H268</f>
        <v>0</v>
      </c>
      <c r="I267" s="29">
        <f>I268</f>
        <v>0</v>
      </c>
      <c r="J267" s="29">
        <f>J268</f>
        <v>0</v>
      </c>
      <c r="K267" s="19">
        <f t="shared" ref="K267:K316" si="94">J267-I267</f>
        <v>0</v>
      </c>
      <c r="L267" s="17"/>
    </row>
    <row r="268" spans="1:12" ht="48.75" customHeight="1" x14ac:dyDescent="0.25">
      <c r="A268" s="48" t="s">
        <v>134</v>
      </c>
      <c r="B268" s="55" t="s">
        <v>135</v>
      </c>
      <c r="C268" s="15" t="s">
        <v>101</v>
      </c>
      <c r="D268" s="30">
        <f>SUM(D270+D271)</f>
        <v>0</v>
      </c>
      <c r="E268" s="19">
        <f>SUM(E270+E271)</f>
        <v>794837</v>
      </c>
      <c r="F268" s="17">
        <f>SUM(F270+F271)</f>
        <v>828803.4</v>
      </c>
      <c r="G268" s="19">
        <f t="shared" si="88"/>
        <v>33966.400000000023</v>
      </c>
      <c r="H268" s="19">
        <f>SUM(H270+H271)</f>
        <v>0</v>
      </c>
      <c r="I268" s="17">
        <f>SUM(I270+I271)</f>
        <v>0</v>
      </c>
      <c r="J268" s="17">
        <f>SUM(J270+J271)</f>
        <v>0</v>
      </c>
      <c r="K268" s="19">
        <f t="shared" si="94"/>
        <v>0</v>
      </c>
      <c r="L268" s="17" t="s">
        <v>76</v>
      </c>
    </row>
    <row r="269" spans="1:12" s="5" customFormat="1" ht="18.75" customHeight="1" x14ac:dyDescent="0.25">
      <c r="A269" s="47"/>
      <c r="B269" s="22" t="s">
        <v>20</v>
      </c>
      <c r="C269" s="28"/>
      <c r="D269" s="13"/>
      <c r="E269" s="14"/>
      <c r="F269" s="29"/>
      <c r="G269" s="19">
        <f t="shared" si="88"/>
        <v>0</v>
      </c>
      <c r="H269" s="14"/>
      <c r="I269" s="29"/>
      <c r="J269" s="29"/>
      <c r="K269" s="19">
        <f t="shared" si="94"/>
        <v>0</v>
      </c>
      <c r="L269" s="17"/>
    </row>
    <row r="270" spans="1:12" s="5" customFormat="1" ht="18.75" customHeight="1" x14ac:dyDescent="0.25">
      <c r="A270" s="48"/>
      <c r="B270" s="18" t="s">
        <v>21</v>
      </c>
      <c r="C270" s="15"/>
      <c r="D270" s="30"/>
      <c r="E270" s="19">
        <v>209837</v>
      </c>
      <c r="F270" s="17">
        <v>218804.1</v>
      </c>
      <c r="G270" s="19">
        <f t="shared" si="88"/>
        <v>8967.1000000000058</v>
      </c>
      <c r="H270" s="19"/>
      <c r="I270" s="30"/>
      <c r="J270" s="30"/>
      <c r="K270" s="19">
        <f t="shared" si="94"/>
        <v>0</v>
      </c>
      <c r="L270" s="17"/>
    </row>
    <row r="271" spans="1:12" s="5" customFormat="1" ht="18.75" customHeight="1" x14ac:dyDescent="0.25">
      <c r="A271" s="48"/>
      <c r="B271" s="22" t="s">
        <v>23</v>
      </c>
      <c r="C271" s="54"/>
      <c r="D271" s="30"/>
      <c r="E271" s="19">
        <v>585000</v>
      </c>
      <c r="F271" s="17">
        <v>609999.30000000005</v>
      </c>
      <c r="G271" s="19">
        <f t="shared" si="88"/>
        <v>24999.300000000047</v>
      </c>
      <c r="H271" s="19"/>
      <c r="I271" s="17"/>
      <c r="J271" s="17"/>
      <c r="K271" s="19">
        <f t="shared" si="94"/>
        <v>0</v>
      </c>
      <c r="L271" s="17"/>
    </row>
    <row r="272" spans="1:12" ht="47.25" customHeight="1" x14ac:dyDescent="0.25">
      <c r="A272" s="15" t="s">
        <v>136</v>
      </c>
      <c r="B272" s="55" t="s">
        <v>137</v>
      </c>
      <c r="C272" s="15" t="s">
        <v>101</v>
      </c>
      <c r="D272" s="17">
        <f>SUM(D274:D276)</f>
        <v>0</v>
      </c>
      <c r="E272" s="19">
        <f>SUM(E274:E276)</f>
        <v>0</v>
      </c>
      <c r="F272" s="30">
        <f>SUM(F274:F276)</f>
        <v>103000</v>
      </c>
      <c r="G272" s="19">
        <f t="shared" si="88"/>
        <v>103000</v>
      </c>
      <c r="H272" s="19">
        <f>SUM(H274:H276)</f>
        <v>0</v>
      </c>
      <c r="I272" s="17">
        <f>SUM(I274:I276)</f>
        <v>0</v>
      </c>
      <c r="J272" s="17">
        <f>SUM(J274:J276)</f>
        <v>0</v>
      </c>
      <c r="K272" s="19">
        <f t="shared" si="94"/>
        <v>0</v>
      </c>
      <c r="L272" s="17" t="s">
        <v>76</v>
      </c>
    </row>
    <row r="273" spans="1:16" s="5" customFormat="1" ht="18.75" customHeight="1" x14ac:dyDescent="0.25">
      <c r="A273" s="47"/>
      <c r="B273" s="22" t="s">
        <v>20</v>
      </c>
      <c r="C273" s="28"/>
      <c r="D273" s="29"/>
      <c r="E273" s="14"/>
      <c r="F273" s="13"/>
      <c r="G273" s="19">
        <f t="shared" si="88"/>
        <v>0</v>
      </c>
      <c r="H273" s="14"/>
      <c r="I273" s="29"/>
      <c r="J273" s="29"/>
      <c r="K273" s="19">
        <f t="shared" si="94"/>
        <v>0</v>
      </c>
      <c r="L273" s="17"/>
    </row>
    <row r="274" spans="1:16" s="5" customFormat="1" ht="18.75" customHeight="1" x14ac:dyDescent="0.25">
      <c r="A274" s="48"/>
      <c r="B274" s="18" t="s">
        <v>21</v>
      </c>
      <c r="C274" s="15"/>
      <c r="D274" s="30"/>
      <c r="E274" s="19"/>
      <c r="F274" s="30">
        <v>27192</v>
      </c>
      <c r="G274" s="19">
        <f t="shared" si="88"/>
        <v>27192</v>
      </c>
      <c r="H274" s="19"/>
      <c r="I274" s="30"/>
      <c r="J274" s="30"/>
      <c r="K274" s="19">
        <f t="shared" si="94"/>
        <v>0</v>
      </c>
      <c r="L274" s="17"/>
      <c r="P274" s="17"/>
    </row>
    <row r="275" spans="1:16" s="5" customFormat="1" ht="18.75" customHeight="1" x14ac:dyDescent="0.25">
      <c r="A275" s="48"/>
      <c r="B275" s="22" t="s">
        <v>23</v>
      </c>
      <c r="C275" s="54"/>
      <c r="D275" s="17"/>
      <c r="E275" s="19"/>
      <c r="F275" s="30">
        <v>75808</v>
      </c>
      <c r="G275" s="19">
        <f t="shared" si="88"/>
        <v>75808</v>
      </c>
      <c r="H275" s="19"/>
      <c r="I275" s="17"/>
      <c r="J275" s="17"/>
      <c r="K275" s="19">
        <f t="shared" si="94"/>
        <v>0</v>
      </c>
      <c r="L275" s="17"/>
    </row>
    <row r="276" spans="1:16" s="5" customFormat="1" ht="18.75" hidden="1" customHeight="1" x14ac:dyDescent="0.25">
      <c r="A276" s="48"/>
      <c r="B276" s="18" t="s">
        <v>25</v>
      </c>
      <c r="C276" s="54"/>
      <c r="D276" s="17"/>
      <c r="E276" s="19"/>
      <c r="F276" s="17"/>
      <c r="G276" s="19">
        <f t="shared" si="88"/>
        <v>0</v>
      </c>
      <c r="H276" s="19"/>
      <c r="I276" s="17"/>
      <c r="J276" s="17"/>
      <c r="K276" s="19">
        <f t="shared" si="94"/>
        <v>0</v>
      </c>
      <c r="L276" s="17"/>
    </row>
    <row r="277" spans="1:16" s="5" customFormat="1" ht="18.75" customHeight="1" x14ac:dyDescent="0.25">
      <c r="A277" s="41" t="s">
        <v>138</v>
      </c>
      <c r="B277" s="57" t="s">
        <v>139</v>
      </c>
      <c r="C277" s="27" t="s">
        <v>140</v>
      </c>
      <c r="D277" s="58">
        <f>D278</f>
        <v>0</v>
      </c>
      <c r="E277" s="59">
        <f>E278</f>
        <v>230978.3</v>
      </c>
      <c r="F277" s="58">
        <f>F278</f>
        <v>230978.3</v>
      </c>
      <c r="G277" s="19">
        <f t="shared" si="88"/>
        <v>0</v>
      </c>
      <c r="H277" s="59">
        <f>H278</f>
        <v>0</v>
      </c>
      <c r="I277" s="60">
        <f>I278</f>
        <v>0</v>
      </c>
      <c r="J277" s="60">
        <f>J278</f>
        <v>0</v>
      </c>
      <c r="K277" s="19">
        <f t="shared" si="94"/>
        <v>0</v>
      </c>
      <c r="L277" s="17"/>
    </row>
    <row r="278" spans="1:16" s="39" customFormat="1" ht="18.75" customHeight="1" x14ac:dyDescent="0.25">
      <c r="A278" s="61"/>
      <c r="B278" s="62" t="s">
        <v>141</v>
      </c>
      <c r="C278" s="63" t="s">
        <v>142</v>
      </c>
      <c r="D278" s="64">
        <f>D280</f>
        <v>0</v>
      </c>
      <c r="E278" s="65">
        <f>E280</f>
        <v>230978.3</v>
      </c>
      <c r="F278" s="64">
        <f>F280</f>
        <v>230978.3</v>
      </c>
      <c r="G278" s="19">
        <f t="shared" si="88"/>
        <v>0</v>
      </c>
      <c r="H278" s="65">
        <f>H280</f>
        <v>0</v>
      </c>
      <c r="I278" s="66">
        <f>I280</f>
        <v>0</v>
      </c>
      <c r="J278" s="66">
        <f>J280</f>
        <v>0</v>
      </c>
      <c r="K278" s="19">
        <f t="shared" si="94"/>
        <v>0</v>
      </c>
      <c r="L278" s="44"/>
    </row>
    <row r="279" spans="1:16" s="39" customFormat="1" ht="34.5" customHeight="1" x14ac:dyDescent="0.25">
      <c r="A279" s="61"/>
      <c r="B279" s="36" t="s">
        <v>143</v>
      </c>
      <c r="C279" s="27" t="s">
        <v>142</v>
      </c>
      <c r="D279" s="64">
        <f>D280</f>
        <v>0</v>
      </c>
      <c r="E279" s="65">
        <f>E280</f>
        <v>230978.3</v>
      </c>
      <c r="F279" s="64">
        <f>F280</f>
        <v>230978.3</v>
      </c>
      <c r="G279" s="19">
        <f t="shared" si="88"/>
        <v>0</v>
      </c>
      <c r="H279" s="65">
        <f>H280</f>
        <v>0</v>
      </c>
      <c r="I279" s="66">
        <f>I280</f>
        <v>0</v>
      </c>
      <c r="J279" s="66">
        <f>J280</f>
        <v>0</v>
      </c>
      <c r="K279" s="19">
        <f t="shared" si="94"/>
        <v>0</v>
      </c>
      <c r="L279" s="44"/>
    </row>
    <row r="280" spans="1:16" s="5" customFormat="1" ht="39" customHeight="1" x14ac:dyDescent="0.25">
      <c r="A280" s="67"/>
      <c r="B280" s="68" t="s">
        <v>144</v>
      </c>
      <c r="C280" s="27" t="s">
        <v>142</v>
      </c>
      <c r="D280" s="58">
        <f>D282+D283</f>
        <v>0</v>
      </c>
      <c r="E280" s="59">
        <f>E282+E283</f>
        <v>230978.3</v>
      </c>
      <c r="F280" s="58">
        <f>F282+F283</f>
        <v>230978.3</v>
      </c>
      <c r="G280" s="19">
        <f t="shared" si="88"/>
        <v>0</v>
      </c>
      <c r="H280" s="59">
        <f>H282+H283</f>
        <v>0</v>
      </c>
      <c r="I280" s="60">
        <f>I282+I283</f>
        <v>0</v>
      </c>
      <c r="J280" s="60">
        <f>J282+J283</f>
        <v>0</v>
      </c>
      <c r="K280" s="19">
        <f t="shared" si="94"/>
        <v>0</v>
      </c>
      <c r="L280" s="17"/>
    </row>
    <row r="281" spans="1:16" s="5" customFormat="1" ht="18.75" customHeight="1" x14ac:dyDescent="0.25">
      <c r="A281" s="67"/>
      <c r="B281" s="69" t="s">
        <v>20</v>
      </c>
      <c r="C281" s="27"/>
      <c r="D281" s="60"/>
      <c r="E281" s="59"/>
      <c r="F281" s="58"/>
      <c r="G281" s="19">
        <f t="shared" si="88"/>
        <v>0</v>
      </c>
      <c r="H281" s="59"/>
      <c r="I281" s="60"/>
      <c r="J281" s="60"/>
      <c r="K281" s="19">
        <f t="shared" si="94"/>
        <v>0</v>
      </c>
      <c r="L281" s="17"/>
    </row>
    <row r="282" spans="1:16" s="5" customFormat="1" ht="18.75" customHeight="1" x14ac:dyDescent="0.25">
      <c r="A282" s="67"/>
      <c r="B282" s="18" t="s">
        <v>21</v>
      </c>
      <c r="C282" s="27"/>
      <c r="D282" s="70">
        <f t="shared" ref="D282:F283" si="95">D286</f>
        <v>0</v>
      </c>
      <c r="E282" s="71">
        <f t="shared" si="95"/>
        <v>60978.3</v>
      </c>
      <c r="F282" s="72">
        <f t="shared" si="95"/>
        <v>60978.3</v>
      </c>
      <c r="G282" s="19">
        <f t="shared" si="88"/>
        <v>0</v>
      </c>
      <c r="H282" s="71">
        <f t="shared" ref="H282:J283" si="96">H286</f>
        <v>0</v>
      </c>
      <c r="I282" s="70">
        <f t="shared" si="96"/>
        <v>0</v>
      </c>
      <c r="J282" s="70">
        <f t="shared" si="96"/>
        <v>0</v>
      </c>
      <c r="K282" s="19">
        <f t="shared" si="94"/>
        <v>0</v>
      </c>
      <c r="L282" s="17"/>
    </row>
    <row r="283" spans="1:16" s="5" customFormat="1" ht="18.75" customHeight="1" x14ac:dyDescent="0.25">
      <c r="A283" s="67"/>
      <c r="B283" s="22" t="s">
        <v>23</v>
      </c>
      <c r="C283" s="27"/>
      <c r="D283" s="72">
        <f t="shared" si="95"/>
        <v>0</v>
      </c>
      <c r="E283" s="71">
        <f t="shared" si="95"/>
        <v>170000</v>
      </c>
      <c r="F283" s="70">
        <f t="shared" si="95"/>
        <v>170000</v>
      </c>
      <c r="G283" s="19">
        <f t="shared" si="88"/>
        <v>0</v>
      </c>
      <c r="H283" s="71">
        <f t="shared" si="96"/>
        <v>0</v>
      </c>
      <c r="I283" s="70">
        <f t="shared" si="96"/>
        <v>0</v>
      </c>
      <c r="J283" s="70">
        <f t="shared" si="96"/>
        <v>0</v>
      </c>
      <c r="K283" s="19">
        <f t="shared" si="94"/>
        <v>0</v>
      </c>
      <c r="L283" s="17"/>
    </row>
    <row r="284" spans="1:16" ht="52.5" customHeight="1" x14ac:dyDescent="0.25">
      <c r="A284" s="15" t="s">
        <v>145</v>
      </c>
      <c r="B284" s="37" t="s">
        <v>146</v>
      </c>
      <c r="C284" s="15" t="s">
        <v>142</v>
      </c>
      <c r="D284" s="17">
        <f>D286+D287</f>
        <v>0</v>
      </c>
      <c r="E284" s="19">
        <f>E286+E287</f>
        <v>230978.3</v>
      </c>
      <c r="F284" s="17">
        <f>F286+F287</f>
        <v>230978.3</v>
      </c>
      <c r="G284" s="19">
        <f t="shared" si="88"/>
        <v>0</v>
      </c>
      <c r="H284" s="19">
        <f>H286+H287</f>
        <v>0</v>
      </c>
      <c r="I284" s="30">
        <f>I286+I287</f>
        <v>0</v>
      </c>
      <c r="J284" s="30">
        <f>J286+J287</f>
        <v>0</v>
      </c>
      <c r="K284" s="19">
        <f t="shared" si="94"/>
        <v>0</v>
      </c>
      <c r="L284" s="17" t="s">
        <v>76</v>
      </c>
    </row>
    <row r="285" spans="1:16" s="5" customFormat="1" ht="18.75" customHeight="1" x14ac:dyDescent="0.25">
      <c r="A285" s="67"/>
      <c r="B285" s="69" t="s">
        <v>20</v>
      </c>
      <c r="C285" s="73"/>
      <c r="D285" s="72"/>
      <c r="E285" s="71"/>
      <c r="F285" s="72"/>
      <c r="G285" s="19">
        <f t="shared" si="88"/>
        <v>0</v>
      </c>
      <c r="H285" s="71"/>
      <c r="I285" s="72"/>
      <c r="J285" s="72"/>
      <c r="K285" s="19">
        <f t="shared" si="94"/>
        <v>0</v>
      </c>
      <c r="L285" s="17"/>
    </row>
    <row r="286" spans="1:16" s="5" customFormat="1" ht="18.75" customHeight="1" x14ac:dyDescent="0.25">
      <c r="A286" s="67"/>
      <c r="B286" s="18" t="s">
        <v>21</v>
      </c>
      <c r="C286" s="73"/>
      <c r="D286" s="70"/>
      <c r="E286" s="71">
        <v>60978.3</v>
      </c>
      <c r="F286" s="72">
        <v>60978.3</v>
      </c>
      <c r="G286" s="19">
        <f t="shared" si="88"/>
        <v>0</v>
      </c>
      <c r="H286" s="71"/>
      <c r="I286" s="70"/>
      <c r="J286" s="70"/>
      <c r="K286" s="19">
        <f t="shared" si="94"/>
        <v>0</v>
      </c>
      <c r="L286" s="17"/>
    </row>
    <row r="287" spans="1:16" s="5" customFormat="1" ht="18.75" customHeight="1" x14ac:dyDescent="0.25">
      <c r="A287" s="67"/>
      <c r="B287" s="22" t="s">
        <v>23</v>
      </c>
      <c r="C287" s="73"/>
      <c r="D287" s="72"/>
      <c r="E287" s="71">
        <v>170000</v>
      </c>
      <c r="F287" s="70">
        <v>170000</v>
      </c>
      <c r="G287" s="19">
        <f t="shared" si="88"/>
        <v>0</v>
      </c>
      <c r="H287" s="71"/>
      <c r="I287" s="70"/>
      <c r="J287" s="70"/>
      <c r="K287" s="19">
        <f t="shared" si="94"/>
        <v>0</v>
      </c>
      <c r="L287" s="17"/>
    </row>
    <row r="288" spans="1:16" s="5" customFormat="1" ht="18.75" customHeight="1" x14ac:dyDescent="0.25">
      <c r="A288" s="41" t="s">
        <v>147</v>
      </c>
      <c r="B288" s="13" t="s">
        <v>148</v>
      </c>
      <c r="C288" s="28" t="s">
        <v>149</v>
      </c>
      <c r="D288" s="14">
        <f>SUM(D290:D292)</f>
        <v>31919.019760000003</v>
      </c>
      <c r="E288" s="14">
        <f>SUM(E290:E292)</f>
        <v>31919.019760000003</v>
      </c>
      <c r="F288" s="14">
        <f>SUM(F290:F292)</f>
        <v>31919.019760000003</v>
      </c>
      <c r="G288" s="19">
        <f t="shared" si="88"/>
        <v>0</v>
      </c>
      <c r="H288" s="14">
        <f>SUM(H290:H292)</f>
        <v>31557.798159999998</v>
      </c>
      <c r="I288" s="14">
        <f>SUM(I290:I292)</f>
        <v>31557.798159999998</v>
      </c>
      <c r="J288" s="14">
        <f>SUM(J290:J292)</f>
        <v>31557.798159999998</v>
      </c>
      <c r="K288" s="14">
        <f t="shared" si="94"/>
        <v>0</v>
      </c>
      <c r="L288" s="17">
        <f>SUM(L290:L292)</f>
        <v>0</v>
      </c>
    </row>
    <row r="289" spans="1:12" ht="18.75" customHeight="1" x14ac:dyDescent="0.25">
      <c r="A289" s="28"/>
      <c r="B289" s="22" t="s">
        <v>20</v>
      </c>
      <c r="C289" s="15"/>
      <c r="D289" s="19"/>
      <c r="E289" s="19"/>
      <c r="F289" s="19"/>
      <c r="G289" s="19">
        <f t="shared" si="88"/>
        <v>0</v>
      </c>
      <c r="H289" s="19"/>
      <c r="I289" s="30"/>
      <c r="J289" s="30"/>
      <c r="K289" s="19">
        <f t="shared" si="94"/>
        <v>0</v>
      </c>
      <c r="L289" s="17"/>
    </row>
    <row r="290" spans="1:12" ht="18.75" customHeight="1" x14ac:dyDescent="0.25">
      <c r="A290" s="28"/>
      <c r="B290" s="18" t="s">
        <v>21</v>
      </c>
      <c r="C290" s="15"/>
      <c r="D290" s="30">
        <f t="shared" ref="D290:F290" si="97">D297</f>
        <v>6615</v>
      </c>
      <c r="E290" s="19">
        <f t="shared" si="97"/>
        <v>6615</v>
      </c>
      <c r="F290" s="30">
        <f t="shared" si="97"/>
        <v>6615</v>
      </c>
      <c r="G290" s="19">
        <f t="shared" si="88"/>
        <v>0</v>
      </c>
      <c r="H290" s="19">
        <f t="shared" ref="H290:J292" si="98">H297</f>
        <v>6615</v>
      </c>
      <c r="I290" s="30">
        <f t="shared" si="98"/>
        <v>6615</v>
      </c>
      <c r="J290" s="30">
        <f t="shared" si="98"/>
        <v>6615</v>
      </c>
      <c r="K290" s="19">
        <f t="shared" si="94"/>
        <v>0</v>
      </c>
      <c r="L290" s="31">
        <f t="shared" ref="J290:L292" si="99">L297</f>
        <v>0</v>
      </c>
    </row>
    <row r="291" spans="1:12" ht="18.75" customHeight="1" x14ac:dyDescent="0.25">
      <c r="A291" s="28"/>
      <c r="B291" s="22" t="s">
        <v>23</v>
      </c>
      <c r="C291" s="15"/>
      <c r="D291" s="19">
        <f>D298</f>
        <v>19564.872960000001</v>
      </c>
      <c r="E291" s="19">
        <f>E298</f>
        <v>19564.872960000001</v>
      </c>
      <c r="F291" s="19">
        <f>F298</f>
        <v>19564.872960000001</v>
      </c>
      <c r="G291" s="19">
        <f t="shared" si="88"/>
        <v>0</v>
      </c>
      <c r="H291" s="19">
        <f t="shared" si="98"/>
        <v>19285.581209999997</v>
      </c>
      <c r="I291" s="19">
        <f t="shared" si="98"/>
        <v>19285.581209999997</v>
      </c>
      <c r="J291" s="19">
        <f t="shared" si="98"/>
        <v>19285.581209999997</v>
      </c>
      <c r="K291" s="19">
        <f t="shared" si="94"/>
        <v>0</v>
      </c>
      <c r="L291" s="31">
        <f t="shared" si="99"/>
        <v>0</v>
      </c>
    </row>
    <row r="292" spans="1:12" ht="18.75" customHeight="1" x14ac:dyDescent="0.25">
      <c r="A292" s="28"/>
      <c r="B292" s="18" t="s">
        <v>25</v>
      </c>
      <c r="C292" s="15"/>
      <c r="D292" s="19">
        <f t="shared" ref="D292:F292" si="100">D299</f>
        <v>5739.1468000000004</v>
      </c>
      <c r="E292" s="19">
        <f t="shared" si="100"/>
        <v>5739.1468000000004</v>
      </c>
      <c r="F292" s="24">
        <f t="shared" si="100"/>
        <v>5739.1468000000004</v>
      </c>
      <c r="G292" s="19">
        <f t="shared" si="88"/>
        <v>0</v>
      </c>
      <c r="H292" s="19">
        <f t="shared" si="98"/>
        <v>5657.21695</v>
      </c>
      <c r="I292" s="19">
        <f t="shared" si="98"/>
        <v>5657.21695</v>
      </c>
      <c r="J292" s="19">
        <f t="shared" si="99"/>
        <v>5657.21695</v>
      </c>
      <c r="K292" s="19">
        <f t="shared" si="94"/>
        <v>0</v>
      </c>
      <c r="L292" s="31">
        <f t="shared" si="99"/>
        <v>0</v>
      </c>
    </row>
    <row r="293" spans="1:12" s="39" customFormat="1" ht="18.75" customHeight="1" x14ac:dyDescent="0.25">
      <c r="A293" s="33"/>
      <c r="B293" s="32" t="s">
        <v>150</v>
      </c>
      <c r="C293" s="33" t="s">
        <v>151</v>
      </c>
      <c r="D293" s="35">
        <f t="shared" ref="D293:F294" si="101">D294</f>
        <v>31919.019760000003</v>
      </c>
      <c r="E293" s="35">
        <f t="shared" si="101"/>
        <v>31919.019760000003</v>
      </c>
      <c r="F293" s="35">
        <f t="shared" si="101"/>
        <v>31919.019760000003</v>
      </c>
      <c r="G293" s="19">
        <f t="shared" si="88"/>
        <v>0</v>
      </c>
      <c r="H293" s="35">
        <f t="shared" ref="H293:J294" si="102">H294</f>
        <v>31557.798159999998</v>
      </c>
      <c r="I293" s="35">
        <f t="shared" si="102"/>
        <v>31557.798159999998</v>
      </c>
      <c r="J293" s="35">
        <f t="shared" si="102"/>
        <v>31557.798159999998</v>
      </c>
      <c r="K293" s="19">
        <f t="shared" si="94"/>
        <v>0</v>
      </c>
      <c r="L293" s="38"/>
    </row>
    <row r="294" spans="1:12" s="5" customFormat="1" ht="49.5" x14ac:dyDescent="0.25">
      <c r="A294" s="28"/>
      <c r="B294" s="36" t="s">
        <v>152</v>
      </c>
      <c r="C294" s="28" t="s">
        <v>151</v>
      </c>
      <c r="D294" s="14">
        <f t="shared" si="101"/>
        <v>31919.019760000003</v>
      </c>
      <c r="E294" s="14">
        <f t="shared" si="101"/>
        <v>31919.019760000003</v>
      </c>
      <c r="F294" s="14">
        <f t="shared" si="101"/>
        <v>31919.019760000003</v>
      </c>
      <c r="G294" s="19">
        <f t="shared" si="88"/>
        <v>0</v>
      </c>
      <c r="H294" s="14">
        <f t="shared" si="102"/>
        <v>31557.798159999998</v>
      </c>
      <c r="I294" s="14">
        <f t="shared" si="102"/>
        <v>31557.798159999998</v>
      </c>
      <c r="J294" s="14">
        <f t="shared" si="102"/>
        <v>31557.798159999998</v>
      </c>
      <c r="K294" s="19">
        <f t="shared" si="94"/>
        <v>0</v>
      </c>
      <c r="L294" s="17"/>
    </row>
    <row r="295" spans="1:12" ht="49.5" customHeight="1" x14ac:dyDescent="0.25">
      <c r="A295" s="15" t="s">
        <v>153</v>
      </c>
      <c r="B295" s="37" t="s">
        <v>154</v>
      </c>
      <c r="C295" s="15" t="s">
        <v>151</v>
      </c>
      <c r="D295" s="19">
        <f>SUM(D297:D357)</f>
        <v>31919.019760000003</v>
      </c>
      <c r="E295" s="19">
        <f>SUM(E297:E357)</f>
        <v>31919.019760000003</v>
      </c>
      <c r="F295" s="19">
        <f>SUM(F297:F299)</f>
        <v>31919.019760000003</v>
      </c>
      <c r="G295" s="19">
        <f t="shared" si="88"/>
        <v>0</v>
      </c>
      <c r="H295" s="19">
        <f>SUM(H297:H299)</f>
        <v>31557.798159999998</v>
      </c>
      <c r="I295" s="19">
        <f>SUM(I297:I299)</f>
        <v>31557.798159999998</v>
      </c>
      <c r="J295" s="19">
        <f>SUM(J297:J299)</f>
        <v>31557.798159999998</v>
      </c>
      <c r="K295" s="19">
        <f t="shared" si="94"/>
        <v>0</v>
      </c>
      <c r="L295" s="17" t="s">
        <v>69</v>
      </c>
    </row>
    <row r="296" spans="1:12" s="5" customFormat="1" ht="18.75" customHeight="1" x14ac:dyDescent="0.25">
      <c r="A296" s="28"/>
      <c r="B296" s="18" t="s">
        <v>20</v>
      </c>
      <c r="C296" s="15"/>
      <c r="D296" s="17"/>
      <c r="E296" s="19"/>
      <c r="F296" s="19"/>
      <c r="G296" s="19">
        <f t="shared" si="88"/>
        <v>0</v>
      </c>
      <c r="H296" s="19"/>
      <c r="I296" s="17"/>
      <c r="J296" s="17"/>
      <c r="K296" s="19">
        <f t="shared" si="94"/>
        <v>0</v>
      </c>
      <c r="L296" s="17"/>
    </row>
    <row r="297" spans="1:12" s="5" customFormat="1" ht="18.75" customHeight="1" x14ac:dyDescent="0.25">
      <c r="A297" s="28"/>
      <c r="B297" s="18" t="s">
        <v>21</v>
      </c>
      <c r="C297" s="28"/>
      <c r="D297" s="30">
        <v>6615</v>
      </c>
      <c r="E297" s="19">
        <v>6615</v>
      </c>
      <c r="F297" s="30">
        <v>6615</v>
      </c>
      <c r="G297" s="19">
        <f t="shared" si="88"/>
        <v>0</v>
      </c>
      <c r="H297" s="19">
        <v>6615</v>
      </c>
      <c r="I297" s="30">
        <v>6615</v>
      </c>
      <c r="J297" s="30">
        <v>6615</v>
      </c>
      <c r="K297" s="19">
        <f t="shared" si="94"/>
        <v>0</v>
      </c>
      <c r="L297" s="17"/>
    </row>
    <row r="298" spans="1:12" s="5" customFormat="1" ht="18.75" customHeight="1" x14ac:dyDescent="0.25">
      <c r="A298" s="28"/>
      <c r="B298" s="22" t="s">
        <v>23</v>
      </c>
      <c r="C298" s="15"/>
      <c r="D298" s="19">
        <v>19564.872960000001</v>
      </c>
      <c r="E298" s="19">
        <v>19564.872960000001</v>
      </c>
      <c r="F298" s="19">
        <v>19564.872960000001</v>
      </c>
      <c r="G298" s="19">
        <f t="shared" si="88"/>
        <v>0</v>
      </c>
      <c r="H298" s="19">
        <v>19285.581209999997</v>
      </c>
      <c r="I298" s="19">
        <v>19285.581209999997</v>
      </c>
      <c r="J298" s="19">
        <v>19285.581209999997</v>
      </c>
      <c r="K298" s="19">
        <f t="shared" si="94"/>
        <v>0</v>
      </c>
      <c r="L298" s="17"/>
    </row>
    <row r="299" spans="1:12" s="5" customFormat="1" ht="18.75" customHeight="1" x14ac:dyDescent="0.25">
      <c r="A299" s="28"/>
      <c r="B299" s="18" t="s">
        <v>25</v>
      </c>
      <c r="C299" s="15"/>
      <c r="D299" s="19">
        <v>5739.1468000000004</v>
      </c>
      <c r="E299" s="19">
        <v>5739.1468000000004</v>
      </c>
      <c r="F299" s="24">
        <v>5739.1468000000004</v>
      </c>
      <c r="G299" s="19">
        <f t="shared" si="88"/>
        <v>0</v>
      </c>
      <c r="H299" s="19">
        <v>5657.21695</v>
      </c>
      <c r="I299" s="19">
        <v>5657.21695</v>
      </c>
      <c r="J299" s="19">
        <v>5657.21695</v>
      </c>
      <c r="K299" s="19">
        <f t="shared" si="94"/>
        <v>0</v>
      </c>
      <c r="L299" s="17"/>
    </row>
    <row r="300" spans="1:12" s="5" customFormat="1" ht="37.9" customHeight="1" x14ac:dyDescent="0.25">
      <c r="A300" s="27" t="s">
        <v>155</v>
      </c>
      <c r="B300" s="74" t="s">
        <v>156</v>
      </c>
      <c r="C300" s="51" t="s">
        <v>157</v>
      </c>
      <c r="D300" s="14">
        <v>0</v>
      </c>
      <c r="E300" s="14">
        <v>0</v>
      </c>
      <c r="F300" s="13">
        <f>F302+F303</f>
        <v>13800</v>
      </c>
      <c r="G300" s="19">
        <f t="shared" si="88"/>
        <v>13800</v>
      </c>
      <c r="H300" s="14">
        <f>H302+H303</f>
        <v>77507.199999999997</v>
      </c>
      <c r="I300" s="29">
        <f>I302+I303</f>
        <v>78560.100000000006</v>
      </c>
      <c r="J300" s="29">
        <f>J302+J303</f>
        <v>78560.100000000006</v>
      </c>
      <c r="K300" s="19">
        <f t="shared" si="94"/>
        <v>0</v>
      </c>
      <c r="L300" s="17"/>
    </row>
    <row r="301" spans="1:12" s="5" customFormat="1" ht="18.75" customHeight="1" x14ac:dyDescent="0.25">
      <c r="A301" s="48"/>
      <c r="B301" s="22" t="s">
        <v>20</v>
      </c>
      <c r="C301" s="15"/>
      <c r="D301" s="19"/>
      <c r="E301" s="19"/>
      <c r="F301" s="30"/>
      <c r="G301" s="19">
        <f t="shared" si="88"/>
        <v>0</v>
      </c>
      <c r="H301" s="19"/>
      <c r="I301" s="17"/>
      <c r="J301" s="17"/>
      <c r="K301" s="19">
        <f t="shared" si="94"/>
        <v>0</v>
      </c>
      <c r="L301" s="17"/>
    </row>
    <row r="302" spans="1:12" s="5" customFormat="1" ht="18.75" customHeight="1" x14ac:dyDescent="0.25">
      <c r="A302" s="48"/>
      <c r="B302" s="18" t="s">
        <v>21</v>
      </c>
      <c r="C302" s="15"/>
      <c r="D302" s="19">
        <v>0</v>
      </c>
      <c r="E302" s="19">
        <v>0</v>
      </c>
      <c r="F302" s="30">
        <f t="shared" ref="F302:F303" si="103">F310+F315</f>
        <v>10856</v>
      </c>
      <c r="G302" s="19">
        <f t="shared" si="88"/>
        <v>10856</v>
      </c>
      <c r="H302" s="19">
        <f t="shared" ref="H302:J303" si="104">H310+H315</f>
        <v>19687</v>
      </c>
      <c r="I302" s="30">
        <f t="shared" si="104"/>
        <v>20739.900000000001</v>
      </c>
      <c r="J302" s="17">
        <f t="shared" si="104"/>
        <v>20739.900000000001</v>
      </c>
      <c r="K302" s="19">
        <f t="shared" si="94"/>
        <v>0</v>
      </c>
      <c r="L302" s="17"/>
    </row>
    <row r="303" spans="1:12" s="5" customFormat="1" ht="18.75" customHeight="1" x14ac:dyDescent="0.25">
      <c r="A303" s="48"/>
      <c r="B303" s="22" t="s">
        <v>23</v>
      </c>
      <c r="C303" s="15"/>
      <c r="D303" s="19">
        <v>0</v>
      </c>
      <c r="E303" s="19">
        <v>0</v>
      </c>
      <c r="F303" s="30">
        <f t="shared" si="103"/>
        <v>2944</v>
      </c>
      <c r="G303" s="19">
        <f t="shared" si="88"/>
        <v>2944</v>
      </c>
      <c r="H303" s="19">
        <f t="shared" si="104"/>
        <v>57820.2</v>
      </c>
      <c r="I303" s="17">
        <f t="shared" si="104"/>
        <v>57820.2</v>
      </c>
      <c r="J303" s="17">
        <f t="shared" si="104"/>
        <v>57820.2</v>
      </c>
      <c r="K303" s="19">
        <f t="shared" si="94"/>
        <v>0</v>
      </c>
      <c r="L303" s="17"/>
    </row>
    <row r="304" spans="1:12" s="5" customFormat="1" ht="18.75" hidden="1" customHeight="1" x14ac:dyDescent="0.25">
      <c r="A304" s="48"/>
      <c r="B304" s="18" t="s">
        <v>25</v>
      </c>
      <c r="C304" s="15"/>
      <c r="D304" s="19">
        <v>0</v>
      </c>
      <c r="E304" s="19">
        <v>0</v>
      </c>
      <c r="F304" s="19">
        <v>0</v>
      </c>
      <c r="G304" s="19">
        <f t="shared" si="88"/>
        <v>0</v>
      </c>
      <c r="H304" s="19">
        <v>0</v>
      </c>
      <c r="I304" s="19">
        <v>0</v>
      </c>
      <c r="J304" s="19">
        <v>0</v>
      </c>
      <c r="K304" s="19">
        <f t="shared" si="94"/>
        <v>0</v>
      </c>
      <c r="L304" s="17"/>
    </row>
    <row r="305" spans="1:15" s="5" customFormat="1" ht="37.9" customHeight="1" x14ac:dyDescent="0.25">
      <c r="A305" s="75"/>
      <c r="B305" s="76" t="s">
        <v>158</v>
      </c>
      <c r="C305" s="13" t="s">
        <v>159</v>
      </c>
      <c r="D305" s="14">
        <v>0</v>
      </c>
      <c r="E305" s="14">
        <v>0</v>
      </c>
      <c r="F305" s="13">
        <f t="shared" ref="F305:J306" si="105">F306</f>
        <v>13800</v>
      </c>
      <c r="G305" s="19">
        <f t="shared" si="88"/>
        <v>13800</v>
      </c>
      <c r="H305" s="14">
        <f t="shared" si="105"/>
        <v>77507.200000000012</v>
      </c>
      <c r="I305" s="29">
        <f t="shared" si="105"/>
        <v>78560.100000000006</v>
      </c>
      <c r="J305" s="29">
        <f t="shared" si="105"/>
        <v>78560.100000000006</v>
      </c>
      <c r="K305" s="19">
        <f t="shared" si="94"/>
        <v>0</v>
      </c>
      <c r="L305" s="17"/>
    </row>
    <row r="306" spans="1:15" s="5" customFormat="1" ht="40.5" customHeight="1" x14ac:dyDescent="0.25">
      <c r="A306" s="48"/>
      <c r="B306" s="76" t="s">
        <v>160</v>
      </c>
      <c r="C306" s="13" t="s">
        <v>159</v>
      </c>
      <c r="D306" s="14">
        <v>0</v>
      </c>
      <c r="E306" s="14">
        <v>0</v>
      </c>
      <c r="F306" s="13">
        <f t="shared" si="105"/>
        <v>13800</v>
      </c>
      <c r="G306" s="19">
        <f t="shared" si="88"/>
        <v>13800</v>
      </c>
      <c r="H306" s="14">
        <f t="shared" si="105"/>
        <v>77507.200000000012</v>
      </c>
      <c r="I306" s="29">
        <f t="shared" si="105"/>
        <v>78560.100000000006</v>
      </c>
      <c r="J306" s="29">
        <f t="shared" si="105"/>
        <v>78560.100000000006</v>
      </c>
      <c r="K306" s="19">
        <f t="shared" si="94"/>
        <v>0</v>
      </c>
      <c r="L306" s="17"/>
    </row>
    <row r="307" spans="1:15" s="5" customFormat="1" ht="49.5" customHeight="1" x14ac:dyDescent="0.25">
      <c r="A307" s="48"/>
      <c r="B307" s="77" t="s">
        <v>161</v>
      </c>
      <c r="C307" s="28" t="s">
        <v>159</v>
      </c>
      <c r="D307" s="14">
        <v>0</v>
      </c>
      <c r="E307" s="14">
        <v>0</v>
      </c>
      <c r="F307" s="13">
        <f>F308+F313</f>
        <v>13800</v>
      </c>
      <c r="G307" s="19">
        <f t="shared" si="88"/>
        <v>13800</v>
      </c>
      <c r="H307" s="14">
        <f>H308+H313</f>
        <v>77507.200000000012</v>
      </c>
      <c r="I307" s="29">
        <f>I308+I313</f>
        <v>78560.100000000006</v>
      </c>
      <c r="J307" s="29">
        <f>J308+J313</f>
        <v>78560.100000000006</v>
      </c>
      <c r="K307" s="19">
        <f t="shared" si="94"/>
        <v>0</v>
      </c>
      <c r="L307" s="17"/>
    </row>
    <row r="308" spans="1:15" ht="51" customHeight="1" x14ac:dyDescent="0.25">
      <c r="A308" s="15" t="s">
        <v>162</v>
      </c>
      <c r="B308" s="37" t="s">
        <v>163</v>
      </c>
      <c r="C308" s="30" t="s">
        <v>159</v>
      </c>
      <c r="D308" s="19">
        <v>0</v>
      </c>
      <c r="E308" s="19">
        <v>0</v>
      </c>
      <c r="F308" s="19">
        <v>0</v>
      </c>
      <c r="G308" s="19">
        <f t="shared" si="88"/>
        <v>0</v>
      </c>
      <c r="H308" s="19">
        <f>SUM(H310:H311)</f>
        <v>33106.800000000003</v>
      </c>
      <c r="I308" s="17">
        <f>SUM(I310:I311)</f>
        <v>33556.800000000003</v>
      </c>
      <c r="J308" s="17">
        <f>SUM(J310:J311)</f>
        <v>33556.800000000003</v>
      </c>
      <c r="K308" s="19">
        <f t="shared" si="94"/>
        <v>0</v>
      </c>
      <c r="L308" s="17" t="s">
        <v>76</v>
      </c>
    </row>
    <row r="309" spans="1:15" s="5" customFormat="1" ht="18.75" customHeight="1" x14ac:dyDescent="0.25">
      <c r="A309" s="48"/>
      <c r="B309" s="22" t="s">
        <v>20</v>
      </c>
      <c r="C309" s="15"/>
      <c r="D309" s="19"/>
      <c r="E309" s="19"/>
      <c r="F309" s="19"/>
      <c r="G309" s="19">
        <f t="shared" si="88"/>
        <v>0</v>
      </c>
      <c r="H309" s="19"/>
      <c r="I309" s="19"/>
      <c r="J309" s="19"/>
      <c r="K309" s="19">
        <f t="shared" si="94"/>
        <v>0</v>
      </c>
      <c r="L309" s="17"/>
    </row>
    <row r="310" spans="1:15" s="5" customFormat="1" ht="18.75" customHeight="1" x14ac:dyDescent="0.25">
      <c r="A310" s="48"/>
      <c r="B310" s="18" t="s">
        <v>21</v>
      </c>
      <c r="C310" s="15"/>
      <c r="D310" s="19"/>
      <c r="E310" s="19"/>
      <c r="F310" s="19"/>
      <c r="G310" s="19">
        <f t="shared" si="88"/>
        <v>0</v>
      </c>
      <c r="H310" s="19">
        <v>8409</v>
      </c>
      <c r="I310" s="30">
        <f>8409+450</f>
        <v>8859</v>
      </c>
      <c r="J310" s="30">
        <f>8409+450</f>
        <v>8859</v>
      </c>
      <c r="K310" s="19">
        <f t="shared" si="94"/>
        <v>0</v>
      </c>
      <c r="L310" s="17"/>
      <c r="O310" s="2"/>
    </row>
    <row r="311" spans="1:15" s="5" customFormat="1" ht="18.75" customHeight="1" x14ac:dyDescent="0.25">
      <c r="A311" s="48"/>
      <c r="B311" s="22" t="s">
        <v>23</v>
      </c>
      <c r="C311" s="15"/>
      <c r="D311" s="19"/>
      <c r="E311" s="19"/>
      <c r="F311" s="19"/>
      <c r="G311" s="19">
        <f t="shared" si="88"/>
        <v>0</v>
      </c>
      <c r="H311" s="19">
        <v>24697.8</v>
      </c>
      <c r="I311" s="17">
        <v>24697.8</v>
      </c>
      <c r="J311" s="17">
        <v>24697.8</v>
      </c>
      <c r="K311" s="19">
        <f t="shared" si="94"/>
        <v>0</v>
      </c>
      <c r="L311" s="17"/>
    </row>
    <row r="312" spans="1:15" s="5" customFormat="1" ht="18.75" hidden="1" customHeight="1" x14ac:dyDescent="0.25">
      <c r="A312" s="48"/>
      <c r="B312" s="18" t="s">
        <v>25</v>
      </c>
      <c r="C312" s="15"/>
      <c r="D312" s="19"/>
      <c r="E312" s="19"/>
      <c r="F312" s="19"/>
      <c r="G312" s="19">
        <f t="shared" si="88"/>
        <v>0</v>
      </c>
      <c r="H312" s="19"/>
      <c r="I312" s="17"/>
      <c r="J312" s="17"/>
      <c r="K312" s="19">
        <f t="shared" si="94"/>
        <v>0</v>
      </c>
      <c r="L312" s="17"/>
    </row>
    <row r="313" spans="1:15" ht="49.5" customHeight="1" x14ac:dyDescent="0.25">
      <c r="A313" s="15" t="s">
        <v>164</v>
      </c>
      <c r="B313" s="37" t="s">
        <v>165</v>
      </c>
      <c r="C313" s="13" t="s">
        <v>159</v>
      </c>
      <c r="D313" s="19">
        <v>0</v>
      </c>
      <c r="E313" s="19">
        <v>0</v>
      </c>
      <c r="F313" s="30">
        <f>SUM(F315:F316)</f>
        <v>13800</v>
      </c>
      <c r="G313" s="19">
        <f t="shared" si="88"/>
        <v>13800</v>
      </c>
      <c r="H313" s="19">
        <f>SUM(H315:H316)</f>
        <v>44400.4</v>
      </c>
      <c r="I313" s="17">
        <f>SUM(I315:I316)</f>
        <v>45003.3</v>
      </c>
      <c r="J313" s="17">
        <f>SUM(J315:J316)</f>
        <v>45003.3</v>
      </c>
      <c r="K313" s="19">
        <f t="shared" si="94"/>
        <v>0</v>
      </c>
      <c r="L313" s="17" t="s">
        <v>76</v>
      </c>
    </row>
    <row r="314" spans="1:15" ht="16.5" customHeight="1" x14ac:dyDescent="0.25">
      <c r="A314" s="47"/>
      <c r="B314" s="22" t="s">
        <v>20</v>
      </c>
      <c r="C314" s="30"/>
      <c r="D314" s="19"/>
      <c r="E314" s="19"/>
      <c r="F314" s="30"/>
      <c r="G314" s="19">
        <f t="shared" si="88"/>
        <v>0</v>
      </c>
      <c r="H314" s="19"/>
      <c r="I314" s="17"/>
      <c r="J314" s="17"/>
      <c r="K314" s="19">
        <f t="shared" si="94"/>
        <v>0</v>
      </c>
      <c r="L314" s="17"/>
    </row>
    <row r="315" spans="1:15" ht="18.75" customHeight="1" x14ac:dyDescent="0.25">
      <c r="A315" s="47"/>
      <c r="B315" s="18" t="s">
        <v>21</v>
      </c>
      <c r="C315" s="30"/>
      <c r="D315" s="19"/>
      <c r="E315" s="19"/>
      <c r="F315" s="30">
        <f>1056+9800</f>
        <v>10856</v>
      </c>
      <c r="G315" s="19">
        <f t="shared" si="88"/>
        <v>10856</v>
      </c>
      <c r="H315" s="19">
        <v>11278</v>
      </c>
      <c r="I315" s="17">
        <f>11278+602.9</f>
        <v>11880.9</v>
      </c>
      <c r="J315" s="17">
        <f>11278+602.9</f>
        <v>11880.9</v>
      </c>
      <c r="K315" s="19">
        <f t="shared" si="94"/>
        <v>0</v>
      </c>
      <c r="L315" s="17"/>
    </row>
    <row r="316" spans="1:15" ht="18.75" customHeight="1" x14ac:dyDescent="0.25">
      <c r="A316" s="47"/>
      <c r="B316" s="22" t="s">
        <v>23</v>
      </c>
      <c r="C316" s="15"/>
      <c r="D316" s="19"/>
      <c r="E316" s="19"/>
      <c r="F316" s="30">
        <v>2944</v>
      </c>
      <c r="G316" s="19">
        <f t="shared" si="88"/>
        <v>2944</v>
      </c>
      <c r="H316" s="19">
        <v>33122.400000000001</v>
      </c>
      <c r="I316" s="17">
        <v>33122.400000000001</v>
      </c>
      <c r="J316" s="17">
        <v>33122.400000000001</v>
      </c>
      <c r="K316" s="19">
        <f t="shared" si="94"/>
        <v>0</v>
      </c>
      <c r="L316" s="17"/>
    </row>
    <row r="317" spans="1:15" s="5" customFormat="1" ht="18.75" hidden="1" customHeight="1" x14ac:dyDescent="0.25">
      <c r="A317" s="47"/>
      <c r="B317" s="16" t="s">
        <v>166</v>
      </c>
      <c r="C317" s="13" t="s">
        <v>159</v>
      </c>
      <c r="D317" s="14">
        <v>0</v>
      </c>
      <c r="E317" s="14">
        <v>0</v>
      </c>
      <c r="F317" s="14">
        <v>0</v>
      </c>
      <c r="G317" s="19">
        <f t="shared" si="88"/>
        <v>0</v>
      </c>
      <c r="H317" s="14">
        <v>0</v>
      </c>
      <c r="I317" s="14">
        <v>0</v>
      </c>
      <c r="J317" s="14">
        <v>0</v>
      </c>
      <c r="K317" s="14"/>
      <c r="L317" s="17"/>
    </row>
    <row r="318" spans="1:15" ht="49.5" hidden="1" customHeight="1" x14ac:dyDescent="0.25">
      <c r="A318" s="78">
        <v>26</v>
      </c>
      <c r="B318" s="79" t="s">
        <v>167</v>
      </c>
      <c r="C318" s="30" t="s">
        <v>159</v>
      </c>
      <c r="D318" s="19">
        <v>0</v>
      </c>
      <c r="E318" s="19">
        <v>0</v>
      </c>
      <c r="F318" s="19">
        <v>0</v>
      </c>
      <c r="G318" s="19">
        <f t="shared" si="88"/>
        <v>0</v>
      </c>
      <c r="H318" s="19">
        <v>0</v>
      </c>
      <c r="I318" s="19">
        <v>0</v>
      </c>
      <c r="J318" s="19">
        <v>0</v>
      </c>
      <c r="K318" s="19"/>
      <c r="L318" s="17" t="s">
        <v>76</v>
      </c>
    </row>
    <row r="319" spans="1:15" ht="18.75" hidden="1" customHeight="1" x14ac:dyDescent="0.25">
      <c r="A319" s="78"/>
      <c r="B319" s="22" t="s">
        <v>20</v>
      </c>
      <c r="C319" s="30"/>
      <c r="D319" s="19"/>
      <c r="E319" s="19"/>
      <c r="F319" s="19"/>
      <c r="G319" s="19">
        <f t="shared" si="88"/>
        <v>0</v>
      </c>
      <c r="H319" s="19"/>
      <c r="I319" s="19"/>
      <c r="J319" s="19"/>
      <c r="K319" s="19"/>
      <c r="L319" s="17"/>
    </row>
    <row r="320" spans="1:15" ht="18.75" hidden="1" customHeight="1" x14ac:dyDescent="0.25">
      <c r="A320" s="78"/>
      <c r="B320" s="18" t="s">
        <v>21</v>
      </c>
      <c r="C320" s="30"/>
      <c r="D320" s="19"/>
      <c r="E320" s="19"/>
      <c r="F320" s="19"/>
      <c r="G320" s="19">
        <f t="shared" si="88"/>
        <v>0</v>
      </c>
      <c r="H320" s="19"/>
      <c r="I320" s="19"/>
      <c r="J320" s="19"/>
      <c r="K320" s="19"/>
      <c r="L320" s="17"/>
    </row>
    <row r="321" spans="1:12" ht="18.75" hidden="1" customHeight="1" x14ac:dyDescent="0.25">
      <c r="A321" s="78"/>
      <c r="B321" s="22" t="s">
        <v>37</v>
      </c>
      <c r="C321" s="15"/>
      <c r="D321" s="19"/>
      <c r="E321" s="19"/>
      <c r="F321" s="19"/>
      <c r="G321" s="19">
        <f t="shared" ref="G321:G346" si="106">F321-E321</f>
        <v>0</v>
      </c>
      <c r="H321" s="19"/>
      <c r="I321" s="19"/>
      <c r="J321" s="19"/>
      <c r="K321" s="19"/>
      <c r="L321" s="17"/>
    </row>
    <row r="322" spans="1:12" ht="18.75" hidden="1" customHeight="1" x14ac:dyDescent="0.25">
      <c r="A322" s="78"/>
      <c r="B322" s="18" t="s">
        <v>25</v>
      </c>
      <c r="C322" s="15"/>
      <c r="D322" s="19"/>
      <c r="E322" s="19"/>
      <c r="F322" s="19"/>
      <c r="G322" s="19">
        <f t="shared" si="106"/>
        <v>0</v>
      </c>
      <c r="H322" s="19"/>
      <c r="I322" s="19"/>
      <c r="J322" s="19"/>
      <c r="K322" s="19"/>
      <c r="L322" s="17"/>
    </row>
    <row r="323" spans="1:12" ht="50.25" hidden="1" customHeight="1" x14ac:dyDescent="0.25">
      <c r="A323" s="16">
        <v>9</v>
      </c>
      <c r="B323" s="80" t="s">
        <v>168</v>
      </c>
      <c r="C323" s="13"/>
      <c r="D323" s="14">
        <v>0</v>
      </c>
      <c r="E323" s="14">
        <v>0</v>
      </c>
      <c r="F323" s="14">
        <v>0</v>
      </c>
      <c r="G323" s="19">
        <f t="shared" si="106"/>
        <v>0</v>
      </c>
      <c r="H323" s="14">
        <v>0</v>
      </c>
      <c r="I323" s="14">
        <v>0</v>
      </c>
      <c r="J323" s="14">
        <v>0</v>
      </c>
      <c r="K323" s="14"/>
      <c r="L323" s="17">
        <f>L327+L326</f>
        <v>0</v>
      </c>
    </row>
    <row r="324" spans="1:12" ht="19.5" hidden="1" customHeight="1" x14ac:dyDescent="0.25">
      <c r="A324" s="78"/>
      <c r="B324" s="22" t="s">
        <v>20</v>
      </c>
      <c r="C324" s="30"/>
      <c r="D324" s="19"/>
      <c r="E324" s="19"/>
      <c r="F324" s="19"/>
      <c r="G324" s="19">
        <f t="shared" si="106"/>
        <v>0</v>
      </c>
      <c r="H324" s="19"/>
      <c r="I324" s="19"/>
      <c r="J324" s="19"/>
      <c r="K324" s="19"/>
      <c r="L324" s="17"/>
    </row>
    <row r="325" spans="1:12" ht="22.5" hidden="1" customHeight="1" x14ac:dyDescent="0.25">
      <c r="A325" s="78"/>
      <c r="B325" s="18" t="s">
        <v>25</v>
      </c>
      <c r="C325" s="30"/>
      <c r="D325" s="19"/>
      <c r="E325" s="19"/>
      <c r="F325" s="19"/>
      <c r="G325" s="19">
        <f t="shared" si="106"/>
        <v>0</v>
      </c>
      <c r="H325" s="19"/>
      <c r="I325" s="19"/>
      <c r="J325" s="19"/>
      <c r="K325" s="19"/>
      <c r="L325" s="17"/>
    </row>
    <row r="326" spans="1:12" ht="21.75" hidden="1" customHeight="1" x14ac:dyDescent="0.25">
      <c r="A326" s="78"/>
      <c r="B326" s="22" t="s">
        <v>37</v>
      </c>
      <c r="C326" s="15" t="s">
        <v>159</v>
      </c>
      <c r="D326" s="19"/>
      <c r="E326" s="19"/>
      <c r="F326" s="19"/>
      <c r="G326" s="19">
        <f t="shared" si="106"/>
        <v>0</v>
      </c>
      <c r="H326" s="19"/>
      <c r="I326" s="19"/>
      <c r="J326" s="19"/>
      <c r="K326" s="19"/>
      <c r="L326" s="17"/>
    </row>
    <row r="327" spans="1:12" ht="58.5" hidden="1" customHeight="1" x14ac:dyDescent="0.25">
      <c r="A327" s="78"/>
      <c r="B327" s="18" t="s">
        <v>21</v>
      </c>
      <c r="C327" s="15">
        <v>1105</v>
      </c>
      <c r="D327" s="19"/>
      <c r="E327" s="19"/>
      <c r="F327" s="19"/>
      <c r="G327" s="19">
        <f t="shared" si="106"/>
        <v>0</v>
      </c>
      <c r="H327" s="19"/>
      <c r="I327" s="19"/>
      <c r="J327" s="19"/>
      <c r="K327" s="19"/>
      <c r="L327" s="17"/>
    </row>
    <row r="328" spans="1:12" ht="24.75" hidden="1" customHeight="1" x14ac:dyDescent="0.25">
      <c r="A328" s="16">
        <v>10</v>
      </c>
      <c r="B328" s="81" t="s">
        <v>169</v>
      </c>
      <c r="C328" s="13"/>
      <c r="D328" s="14"/>
      <c r="E328" s="14"/>
      <c r="F328" s="14"/>
      <c r="G328" s="19">
        <f t="shared" si="106"/>
        <v>0</v>
      </c>
      <c r="H328" s="14"/>
      <c r="I328" s="14"/>
      <c r="J328" s="14"/>
      <c r="K328" s="14"/>
      <c r="L328" s="17"/>
    </row>
    <row r="329" spans="1:12" ht="23.25" hidden="1" customHeight="1" x14ac:dyDescent="0.25">
      <c r="A329" s="78"/>
      <c r="B329" s="22" t="s">
        <v>20</v>
      </c>
      <c r="C329" s="30"/>
      <c r="D329" s="19"/>
      <c r="E329" s="19"/>
      <c r="F329" s="19"/>
      <c r="G329" s="19">
        <f t="shared" si="106"/>
        <v>0</v>
      </c>
      <c r="H329" s="19"/>
      <c r="I329" s="19"/>
      <c r="J329" s="19"/>
      <c r="K329" s="19"/>
      <c r="L329" s="17"/>
    </row>
    <row r="330" spans="1:12" ht="19.5" hidden="1" customHeight="1" x14ac:dyDescent="0.25">
      <c r="A330" s="78"/>
      <c r="B330" s="18" t="s">
        <v>25</v>
      </c>
      <c r="C330" s="30"/>
      <c r="D330" s="19"/>
      <c r="E330" s="19"/>
      <c r="F330" s="19"/>
      <c r="G330" s="19">
        <f t="shared" si="106"/>
        <v>0</v>
      </c>
      <c r="H330" s="19"/>
      <c r="I330" s="19"/>
      <c r="J330" s="19"/>
      <c r="K330" s="19"/>
      <c r="L330" s="17"/>
    </row>
    <row r="331" spans="1:12" ht="24.75" hidden="1" customHeight="1" x14ac:dyDescent="0.25">
      <c r="A331" s="78"/>
      <c r="B331" s="22" t="s">
        <v>37</v>
      </c>
      <c r="C331" s="15" t="s">
        <v>159</v>
      </c>
      <c r="D331" s="19"/>
      <c r="E331" s="19"/>
      <c r="F331" s="19"/>
      <c r="G331" s="19">
        <f t="shared" si="106"/>
        <v>0</v>
      </c>
      <c r="H331" s="19"/>
      <c r="I331" s="19"/>
      <c r="J331" s="19"/>
      <c r="K331" s="19"/>
      <c r="L331" s="17"/>
    </row>
    <row r="332" spans="1:12" ht="49.5" hidden="1" customHeight="1" x14ac:dyDescent="0.25">
      <c r="A332" s="78"/>
      <c r="B332" s="18" t="s">
        <v>21</v>
      </c>
      <c r="C332" s="15">
        <v>1105</v>
      </c>
      <c r="D332" s="19"/>
      <c r="E332" s="19"/>
      <c r="F332" s="19"/>
      <c r="G332" s="19">
        <f t="shared" si="106"/>
        <v>0</v>
      </c>
      <c r="H332" s="19"/>
      <c r="I332" s="19"/>
      <c r="J332" s="19"/>
      <c r="K332" s="19"/>
      <c r="L332" s="17"/>
    </row>
    <row r="333" spans="1:12" ht="27" hidden="1" customHeight="1" x14ac:dyDescent="0.25">
      <c r="A333" s="78">
        <v>18</v>
      </c>
      <c r="B333" s="82" t="s">
        <v>170</v>
      </c>
      <c r="C333" s="30"/>
      <c r="D333" s="19">
        <v>0</v>
      </c>
      <c r="E333" s="19">
        <v>0</v>
      </c>
      <c r="F333" s="19">
        <v>0</v>
      </c>
      <c r="G333" s="19">
        <f t="shared" si="106"/>
        <v>0</v>
      </c>
      <c r="H333" s="19">
        <v>0</v>
      </c>
      <c r="I333" s="19">
        <v>0</v>
      </c>
      <c r="J333" s="19">
        <v>0</v>
      </c>
      <c r="K333" s="19"/>
      <c r="L333" s="17">
        <f>L336+L337+L338</f>
        <v>0</v>
      </c>
    </row>
    <row r="334" spans="1:12" ht="24" hidden="1" customHeight="1" x14ac:dyDescent="0.25">
      <c r="A334" s="78"/>
      <c r="B334" s="22" t="s">
        <v>20</v>
      </c>
      <c r="C334" s="30"/>
      <c r="D334" s="19"/>
      <c r="E334" s="19"/>
      <c r="F334" s="19"/>
      <c r="G334" s="19">
        <f t="shared" si="106"/>
        <v>0</v>
      </c>
      <c r="H334" s="19"/>
      <c r="I334" s="19"/>
      <c r="J334" s="19"/>
      <c r="K334" s="19"/>
      <c r="L334" s="17"/>
    </row>
    <row r="335" spans="1:12" ht="24" hidden="1" customHeight="1" x14ac:dyDescent="0.25">
      <c r="A335" s="78"/>
      <c r="B335" s="18" t="s">
        <v>25</v>
      </c>
      <c r="C335" s="30"/>
      <c r="D335" s="19"/>
      <c r="E335" s="19"/>
      <c r="F335" s="19"/>
      <c r="G335" s="19">
        <f t="shared" si="106"/>
        <v>0</v>
      </c>
      <c r="H335" s="19"/>
      <c r="I335" s="19"/>
      <c r="J335" s="19"/>
      <c r="K335" s="19"/>
      <c r="L335" s="17"/>
    </row>
    <row r="336" spans="1:12" s="25" customFormat="1" ht="16.5" hidden="1" customHeight="1" x14ac:dyDescent="0.25">
      <c r="A336" s="78"/>
      <c r="B336" s="22" t="s">
        <v>37</v>
      </c>
      <c r="C336" s="15" t="s">
        <v>159</v>
      </c>
      <c r="D336" s="19"/>
      <c r="E336" s="19"/>
      <c r="F336" s="19"/>
      <c r="G336" s="19">
        <f t="shared" si="106"/>
        <v>0</v>
      </c>
      <c r="H336" s="19"/>
      <c r="I336" s="19"/>
      <c r="J336" s="19"/>
      <c r="K336" s="19"/>
      <c r="L336" s="17"/>
    </row>
    <row r="337" spans="1:12" s="25" customFormat="1" ht="16.5" hidden="1" customHeight="1" x14ac:dyDescent="0.25">
      <c r="A337" s="78"/>
      <c r="B337" s="18" t="s">
        <v>21</v>
      </c>
      <c r="C337" s="15">
        <v>1105</v>
      </c>
      <c r="D337" s="19"/>
      <c r="E337" s="19"/>
      <c r="F337" s="19"/>
      <c r="G337" s="19">
        <f t="shared" si="106"/>
        <v>0</v>
      </c>
      <c r="H337" s="19"/>
      <c r="I337" s="19"/>
      <c r="J337" s="19"/>
      <c r="K337" s="19"/>
      <c r="L337" s="17"/>
    </row>
    <row r="338" spans="1:12" s="25" customFormat="1" ht="18.75" hidden="1" customHeight="1" x14ac:dyDescent="0.25">
      <c r="A338" s="16">
        <v>11</v>
      </c>
      <c r="B338" s="36" t="s">
        <v>171</v>
      </c>
      <c r="C338" s="13"/>
      <c r="D338" s="14">
        <v>0</v>
      </c>
      <c r="E338" s="14">
        <v>0</v>
      </c>
      <c r="F338" s="14">
        <v>0</v>
      </c>
      <c r="G338" s="19">
        <f t="shared" si="106"/>
        <v>0</v>
      </c>
      <c r="H338" s="14">
        <v>0</v>
      </c>
      <c r="I338" s="14">
        <v>0</v>
      </c>
      <c r="J338" s="14">
        <v>0</v>
      </c>
      <c r="K338" s="14"/>
      <c r="L338" s="17">
        <f>SUM(L340)+L341</f>
        <v>0</v>
      </c>
    </row>
    <row r="339" spans="1:12" s="25" customFormat="1" ht="16.5" hidden="1" customHeight="1" x14ac:dyDescent="0.25">
      <c r="A339" s="78"/>
      <c r="B339" s="22" t="s">
        <v>20</v>
      </c>
      <c r="C339" s="30"/>
      <c r="D339" s="19"/>
      <c r="E339" s="19"/>
      <c r="F339" s="19"/>
      <c r="G339" s="19">
        <f t="shared" si="106"/>
        <v>0</v>
      </c>
      <c r="H339" s="19"/>
      <c r="I339" s="19"/>
      <c r="J339" s="19"/>
      <c r="K339" s="19"/>
      <c r="L339" s="17"/>
    </row>
    <row r="340" spans="1:12" s="25" customFormat="1" ht="16.5" hidden="1" customHeight="1" x14ac:dyDescent="0.25">
      <c r="A340" s="78"/>
      <c r="B340" s="22" t="s">
        <v>37</v>
      </c>
      <c r="C340" s="15" t="s">
        <v>159</v>
      </c>
      <c r="D340" s="19"/>
      <c r="E340" s="19"/>
      <c r="F340" s="19"/>
      <c r="G340" s="19">
        <f t="shared" si="106"/>
        <v>0</v>
      </c>
      <c r="H340" s="19"/>
      <c r="I340" s="19"/>
      <c r="J340" s="19"/>
      <c r="K340" s="19"/>
      <c r="L340" s="17"/>
    </row>
    <row r="341" spans="1:12" s="25" customFormat="1" ht="16.5" hidden="1" customHeight="1" x14ac:dyDescent="0.25">
      <c r="A341" s="78"/>
      <c r="B341" s="18" t="s">
        <v>21</v>
      </c>
      <c r="C341" s="15">
        <v>1105</v>
      </c>
      <c r="D341" s="19"/>
      <c r="E341" s="19"/>
      <c r="F341" s="19"/>
      <c r="G341" s="19">
        <f t="shared" si="106"/>
        <v>0</v>
      </c>
      <c r="H341" s="19"/>
      <c r="I341" s="19"/>
      <c r="J341" s="19"/>
      <c r="K341" s="19"/>
      <c r="L341" s="17"/>
    </row>
    <row r="342" spans="1:12" s="25" customFormat="1" ht="49.5" hidden="1" customHeight="1" x14ac:dyDescent="0.25">
      <c r="A342" s="47" t="s">
        <v>92</v>
      </c>
      <c r="B342" s="36" t="s">
        <v>172</v>
      </c>
      <c r="C342" s="13"/>
      <c r="D342" s="14">
        <v>0</v>
      </c>
      <c r="E342" s="14">
        <v>0</v>
      </c>
      <c r="F342" s="14">
        <v>0</v>
      </c>
      <c r="G342" s="19">
        <f t="shared" si="106"/>
        <v>0</v>
      </c>
      <c r="H342" s="14">
        <v>0</v>
      </c>
      <c r="I342" s="14">
        <v>0</v>
      </c>
      <c r="J342" s="14">
        <v>0</v>
      </c>
      <c r="K342" s="14"/>
      <c r="L342" s="17">
        <f>L346+L345</f>
        <v>0</v>
      </c>
    </row>
    <row r="343" spans="1:12" s="25" customFormat="1" ht="18.75" hidden="1" customHeight="1" x14ac:dyDescent="0.25">
      <c r="A343" s="48"/>
      <c r="B343" s="22" t="s">
        <v>20</v>
      </c>
      <c r="C343" s="30"/>
      <c r="D343" s="19"/>
      <c r="E343" s="19"/>
      <c r="F343" s="19"/>
      <c r="G343" s="19">
        <f t="shared" si="106"/>
        <v>0</v>
      </c>
      <c r="H343" s="19"/>
      <c r="I343" s="19"/>
      <c r="J343" s="19"/>
      <c r="K343" s="19"/>
      <c r="L343" s="17"/>
    </row>
    <row r="344" spans="1:12" s="25" customFormat="1" ht="18.75" hidden="1" customHeight="1" x14ac:dyDescent="0.25">
      <c r="A344" s="48"/>
      <c r="B344" s="18" t="s">
        <v>25</v>
      </c>
      <c r="C344" s="30"/>
      <c r="D344" s="19"/>
      <c r="E344" s="19"/>
      <c r="F344" s="19"/>
      <c r="G344" s="19">
        <f t="shared" si="106"/>
        <v>0</v>
      </c>
      <c r="H344" s="19"/>
      <c r="I344" s="19"/>
      <c r="J344" s="19"/>
      <c r="K344" s="19"/>
      <c r="L344" s="17"/>
    </row>
    <row r="345" spans="1:12" s="25" customFormat="1" ht="18.75" hidden="1" customHeight="1" x14ac:dyDescent="0.25">
      <c r="A345" s="48"/>
      <c r="B345" s="22" t="s">
        <v>37</v>
      </c>
      <c r="C345" s="15" t="s">
        <v>159</v>
      </c>
      <c r="D345" s="19"/>
      <c r="E345" s="19"/>
      <c r="F345" s="19"/>
      <c r="G345" s="19">
        <f t="shared" si="106"/>
        <v>0</v>
      </c>
      <c r="H345" s="19"/>
      <c r="I345" s="19"/>
      <c r="J345" s="19"/>
      <c r="K345" s="19"/>
      <c r="L345" s="17"/>
    </row>
    <row r="346" spans="1:12" s="25" customFormat="1" ht="18.75" hidden="1" customHeight="1" x14ac:dyDescent="0.25">
      <c r="A346" s="48"/>
      <c r="B346" s="18" t="s">
        <v>21</v>
      </c>
      <c r="C346" s="15">
        <v>1105</v>
      </c>
      <c r="D346" s="19"/>
      <c r="E346" s="19"/>
      <c r="F346" s="19"/>
      <c r="G346" s="19">
        <f t="shared" si="106"/>
        <v>0</v>
      </c>
      <c r="H346" s="19"/>
      <c r="I346" s="19"/>
      <c r="J346" s="19"/>
      <c r="K346" s="19"/>
      <c r="L346" s="17"/>
    </row>
    <row r="347" spans="1:12" s="25" customFormat="1" ht="49.5" hidden="1" customHeight="1" x14ac:dyDescent="0.25">
      <c r="A347" s="47" t="s">
        <v>94</v>
      </c>
      <c r="B347" s="36" t="s">
        <v>173</v>
      </c>
      <c r="C347" s="13"/>
      <c r="D347" s="14">
        <v>0</v>
      </c>
      <c r="E347" s="14">
        <v>0</v>
      </c>
      <c r="F347" s="14">
        <v>0</v>
      </c>
      <c r="G347" s="14"/>
      <c r="H347" s="14">
        <v>0</v>
      </c>
      <c r="I347" s="14">
        <v>0</v>
      </c>
      <c r="J347" s="14">
        <v>0</v>
      </c>
      <c r="K347" s="14"/>
      <c r="L347" s="17">
        <f>L351+L352</f>
        <v>0</v>
      </c>
    </row>
    <row r="348" spans="1:12" s="25" customFormat="1" ht="18.75" hidden="1" customHeight="1" x14ac:dyDescent="0.25">
      <c r="A348" s="48"/>
      <c r="B348" s="22" t="s">
        <v>20</v>
      </c>
      <c r="C348" s="30"/>
      <c r="D348" s="19"/>
      <c r="E348" s="19"/>
      <c r="F348" s="19"/>
      <c r="G348" s="19"/>
      <c r="H348" s="19"/>
      <c r="I348" s="19"/>
      <c r="J348" s="19"/>
      <c r="K348" s="19"/>
      <c r="L348" s="17"/>
    </row>
    <row r="349" spans="1:12" s="25" customFormat="1" ht="18.75" hidden="1" customHeight="1" x14ac:dyDescent="0.25">
      <c r="A349" s="48"/>
      <c r="B349" s="22"/>
      <c r="C349" s="30"/>
      <c r="D349" s="19"/>
      <c r="E349" s="19"/>
      <c r="F349" s="19"/>
      <c r="G349" s="19"/>
      <c r="H349" s="19"/>
      <c r="I349" s="19"/>
      <c r="J349" s="19"/>
      <c r="K349" s="19"/>
      <c r="L349" s="17"/>
    </row>
    <row r="350" spans="1:12" s="25" customFormat="1" ht="18.75" hidden="1" customHeight="1" x14ac:dyDescent="0.25">
      <c r="A350" s="48"/>
      <c r="B350" s="18" t="s">
        <v>25</v>
      </c>
      <c r="C350" s="30"/>
      <c r="D350" s="19"/>
      <c r="E350" s="19"/>
      <c r="F350" s="19"/>
      <c r="G350" s="19"/>
      <c r="H350" s="19"/>
      <c r="I350" s="19"/>
      <c r="J350" s="19"/>
      <c r="K350" s="19"/>
      <c r="L350" s="17"/>
    </row>
    <row r="351" spans="1:12" s="25" customFormat="1" ht="18.75" hidden="1" customHeight="1" x14ac:dyDescent="0.25">
      <c r="A351" s="48"/>
      <c r="B351" s="22" t="s">
        <v>37</v>
      </c>
      <c r="C351" s="15" t="s">
        <v>159</v>
      </c>
      <c r="D351" s="19"/>
      <c r="E351" s="19"/>
      <c r="F351" s="19"/>
      <c r="G351" s="19"/>
      <c r="H351" s="19"/>
      <c r="I351" s="19"/>
      <c r="J351" s="19"/>
      <c r="K351" s="19"/>
      <c r="L351" s="17"/>
    </row>
    <row r="352" spans="1:12" s="25" customFormat="1" ht="24" hidden="1" customHeight="1" x14ac:dyDescent="0.25">
      <c r="A352" s="48"/>
      <c r="B352" s="18" t="s">
        <v>21</v>
      </c>
      <c r="C352" s="15">
        <v>1105</v>
      </c>
      <c r="D352" s="19"/>
      <c r="E352" s="19"/>
      <c r="F352" s="19"/>
      <c r="G352" s="19"/>
      <c r="H352" s="19"/>
      <c r="I352" s="19"/>
      <c r="J352" s="19"/>
      <c r="K352" s="19"/>
      <c r="L352" s="17"/>
    </row>
    <row r="353" spans="1:19" s="25" customFormat="1" ht="47.25" hidden="1" customHeight="1" x14ac:dyDescent="0.25">
      <c r="A353" s="47" t="s">
        <v>105</v>
      </c>
      <c r="B353" s="36" t="s">
        <v>174</v>
      </c>
      <c r="C353" s="13"/>
      <c r="D353" s="14"/>
      <c r="E353" s="14"/>
      <c r="F353" s="14"/>
      <c r="G353" s="14"/>
      <c r="H353" s="14"/>
      <c r="I353" s="14"/>
      <c r="J353" s="14"/>
      <c r="K353" s="14"/>
      <c r="L353" s="17"/>
    </row>
    <row r="354" spans="1:19" s="25" customFormat="1" ht="19.5" hidden="1" customHeight="1" x14ac:dyDescent="0.25">
      <c r="A354" s="48"/>
      <c r="B354" s="22" t="s">
        <v>20</v>
      </c>
      <c r="C354" s="30"/>
      <c r="D354" s="19"/>
      <c r="E354" s="19"/>
      <c r="F354" s="19"/>
      <c r="G354" s="19"/>
      <c r="H354" s="19"/>
      <c r="I354" s="19"/>
      <c r="J354" s="19"/>
      <c r="K354" s="19"/>
      <c r="L354" s="17"/>
    </row>
    <row r="355" spans="1:19" s="25" customFormat="1" ht="19.5" hidden="1" customHeight="1" x14ac:dyDescent="0.25">
      <c r="A355" s="48"/>
      <c r="B355" s="18" t="s">
        <v>25</v>
      </c>
      <c r="C355" s="30"/>
      <c r="D355" s="19"/>
      <c r="E355" s="19"/>
      <c r="F355" s="19"/>
      <c r="G355" s="19"/>
      <c r="H355" s="19"/>
      <c r="I355" s="19"/>
      <c r="J355" s="19"/>
      <c r="K355" s="19"/>
      <c r="L355" s="17"/>
    </row>
    <row r="356" spans="1:19" s="25" customFormat="1" ht="19.5" hidden="1" customHeight="1" x14ac:dyDescent="0.25">
      <c r="A356" s="48"/>
      <c r="B356" s="22" t="s">
        <v>37</v>
      </c>
      <c r="C356" s="15" t="s">
        <v>159</v>
      </c>
      <c r="D356" s="19"/>
      <c r="E356" s="19"/>
      <c r="F356" s="19"/>
      <c r="G356" s="19"/>
      <c r="H356" s="19"/>
      <c r="I356" s="19"/>
      <c r="J356" s="19"/>
      <c r="K356" s="19"/>
      <c r="L356" s="17"/>
    </row>
    <row r="357" spans="1:19" s="25" customFormat="1" ht="16.5" hidden="1" customHeight="1" x14ac:dyDescent="0.25">
      <c r="A357" s="48"/>
      <c r="B357" s="18" t="s">
        <v>21</v>
      </c>
      <c r="C357" s="15"/>
      <c r="D357" s="19"/>
      <c r="E357" s="19"/>
      <c r="F357" s="19"/>
      <c r="G357" s="19"/>
      <c r="H357" s="19"/>
      <c r="I357" s="19"/>
      <c r="J357" s="19"/>
      <c r="K357" s="19"/>
      <c r="L357" s="17"/>
    </row>
    <row r="358" spans="1:19" s="25" customFormat="1" ht="33" customHeight="1" x14ac:dyDescent="0.25">
      <c r="A358" s="1"/>
      <c r="B358" s="2"/>
      <c r="C358" s="2"/>
      <c r="D358" s="3"/>
      <c r="E358" s="4"/>
      <c r="F358" s="4"/>
      <c r="G358" s="4"/>
      <c r="H358" s="4"/>
      <c r="I358" s="3"/>
      <c r="J358" s="3"/>
      <c r="K358" s="4"/>
      <c r="L358" s="83" t="s">
        <v>175</v>
      </c>
    </row>
    <row r="359" spans="1:19" customFormat="1" ht="12.75" customHeight="1" x14ac:dyDescent="0.25">
      <c r="A359" s="84"/>
      <c r="B359" s="85"/>
      <c r="C359" s="85"/>
      <c r="D359" s="86"/>
      <c r="E359" s="87"/>
      <c r="F359" s="87"/>
      <c r="G359" s="87"/>
      <c r="H359" s="87"/>
      <c r="I359" s="86"/>
      <c r="J359" s="86"/>
      <c r="K359" s="87"/>
      <c r="L359" s="88"/>
      <c r="M359" s="89"/>
      <c r="N359" s="90"/>
      <c r="O359" s="90"/>
      <c r="P359" s="89"/>
      <c r="Q359" s="91"/>
      <c r="R359" s="91"/>
      <c r="S359" s="91"/>
    </row>
    <row r="360" spans="1:19" customFormat="1" ht="16.5" customHeight="1" x14ac:dyDescent="0.25">
      <c r="A360" s="118" t="s">
        <v>179</v>
      </c>
      <c r="B360" s="118"/>
      <c r="C360" s="85"/>
      <c r="D360" s="85"/>
      <c r="E360" s="92"/>
      <c r="F360" s="92"/>
      <c r="G360" s="92"/>
      <c r="H360" s="92"/>
      <c r="I360" s="92"/>
      <c r="J360" s="119" t="s">
        <v>176</v>
      </c>
      <c r="K360" s="119"/>
      <c r="L360" s="119"/>
      <c r="M360" s="93"/>
      <c r="N360" s="93"/>
      <c r="O360" s="93"/>
      <c r="P360" s="93"/>
      <c r="Q360" s="93"/>
      <c r="R360" s="93"/>
      <c r="S360" s="93"/>
    </row>
    <row r="361" spans="1:19" customFormat="1" ht="35.25" customHeight="1" x14ac:dyDescent="0.25">
      <c r="A361" s="118" t="s">
        <v>181</v>
      </c>
      <c r="B361" s="118"/>
      <c r="C361" s="85"/>
      <c r="D361" s="85"/>
      <c r="E361" s="92"/>
      <c r="F361" s="92"/>
      <c r="G361" s="92"/>
      <c r="H361" s="4"/>
      <c r="I361" s="4"/>
      <c r="J361" s="119" t="s">
        <v>2</v>
      </c>
      <c r="K361" s="119"/>
      <c r="L361" s="119"/>
      <c r="M361" s="94"/>
      <c r="N361" s="94"/>
      <c r="O361" s="94"/>
      <c r="P361" s="91"/>
      <c r="Q361" s="91"/>
      <c r="R361" s="91"/>
      <c r="S361" s="91"/>
    </row>
    <row r="362" spans="1:19" customFormat="1" ht="16.5" customHeight="1" x14ac:dyDescent="0.25">
      <c r="A362" s="95"/>
      <c r="B362" s="96" t="s">
        <v>177</v>
      </c>
      <c r="C362" s="85"/>
      <c r="D362" s="85"/>
      <c r="E362" s="92"/>
      <c r="F362" s="92"/>
      <c r="G362" s="92"/>
      <c r="H362" s="4"/>
      <c r="I362" s="4"/>
      <c r="J362" s="119" t="s">
        <v>178</v>
      </c>
      <c r="K362" s="119"/>
      <c r="L362" s="119"/>
      <c r="M362" s="95"/>
      <c r="N362" s="97"/>
      <c r="O362" s="97"/>
      <c r="P362" s="116"/>
      <c r="Q362" s="116"/>
      <c r="R362" s="116"/>
      <c r="S362" s="116"/>
    </row>
    <row r="363" spans="1:19" customFormat="1" x14ac:dyDescent="0.25">
      <c r="A363" s="98"/>
      <c r="B363" s="85"/>
      <c r="C363" s="99"/>
      <c r="D363" s="100"/>
      <c r="E363" s="92"/>
      <c r="F363" s="92"/>
      <c r="G363" s="92"/>
      <c r="H363" s="92"/>
      <c r="I363" s="100"/>
      <c r="J363" s="100"/>
      <c r="K363" s="92"/>
      <c r="L363" s="101"/>
      <c r="M363" s="101"/>
      <c r="N363" s="102"/>
      <c r="O363" s="102"/>
      <c r="P363" s="103"/>
      <c r="Q363" s="103"/>
      <c r="R363" s="103"/>
      <c r="S363" s="104"/>
    </row>
  </sheetData>
  <mergeCells count="20">
    <mergeCell ref="P362:S362"/>
    <mergeCell ref="A17:L17"/>
    <mergeCell ref="A360:B360"/>
    <mergeCell ref="J360:L360"/>
    <mergeCell ref="A361:B361"/>
    <mergeCell ref="J361:L361"/>
    <mergeCell ref="J362:L362"/>
    <mergeCell ref="A11:N11"/>
    <mergeCell ref="A13:L13"/>
    <mergeCell ref="A14:A15"/>
    <mergeCell ref="B14:B15"/>
    <mergeCell ref="C14:C15"/>
    <mergeCell ref="F14:J14"/>
    <mergeCell ref="L14:L15"/>
    <mergeCell ref="B10:L10"/>
    <mergeCell ref="J2:L2"/>
    <mergeCell ref="J3:L3"/>
    <mergeCell ref="J4:L4"/>
    <mergeCell ref="J5:L5"/>
    <mergeCell ref="A9:L9"/>
  </mergeCells>
  <printOptions horizontalCentered="1"/>
  <pageMargins left="1.1811023622047245" right="0.39370078740157483" top="0.59055118110236227" bottom="0.59055118110236227" header="0.31496062992125984" footer="0.31496062992125984"/>
  <pageSetup paperSize="9" scale="55" fitToHeight="2" orientation="portrait" blackAndWhite="1" r:id="rId1"/>
  <headerFooter alignWithMargins="0"/>
  <rowBreaks count="3" manualBreakCount="3">
    <brk id="63" max="11" man="1"/>
    <brk id="146" max="11" man="1"/>
    <brk id="2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ГАИП 2023-2024</vt:lpstr>
      <vt:lpstr>'ГАИП 2023-2024'!Заголовки_для_печати</vt:lpstr>
      <vt:lpstr>'ГАИП 2023-2024'!Область_печати</vt:lpstr>
    </vt:vector>
  </TitlesOfParts>
  <Company>АГО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 Инна Ивановна</dc:creator>
  <cp:lastModifiedBy>Пользователь</cp:lastModifiedBy>
  <cp:lastPrinted>2022-10-25T07:28:03Z</cp:lastPrinted>
  <dcterms:created xsi:type="dcterms:W3CDTF">2022-09-21T13:48:12Z</dcterms:created>
  <dcterms:modified xsi:type="dcterms:W3CDTF">2022-10-25T07:28:49Z</dcterms:modified>
</cp:coreProperties>
</file>